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4675" windowHeight="11790"/>
  </bookViews>
  <sheets>
    <sheet name="Форма по 44-ФЗ" sheetId="1" r:id="rId1"/>
  </sheets>
  <definedNames>
    <definedName name="_xlnm._FilterDatabase" localSheetId="0" hidden="1">'Форма по 44-ФЗ'!$A$6:$K$219</definedName>
    <definedName name="_xlnm.Print_Titles" localSheetId="0">'Форма по 44-ФЗ'!$6:$6</definedName>
    <definedName name="_xlnm.Print_Area" localSheetId="0">'Форма по 44-ФЗ'!$A$1:$K$222</definedName>
  </definedNames>
  <calcPr calcId="145621"/>
</workbook>
</file>

<file path=xl/calcChain.xml><?xml version="1.0" encoding="utf-8"?>
<calcChain xmlns="http://schemas.openxmlformats.org/spreadsheetml/2006/main">
  <c r="F133" i="1" l="1"/>
  <c r="F132" i="1"/>
  <c r="F131" i="1"/>
  <c r="F94" i="1" l="1"/>
  <c r="F33" i="1"/>
  <c r="G32" i="1"/>
  <c r="F215" i="1" l="1"/>
  <c r="I215" i="1" s="1"/>
  <c r="F214" i="1"/>
  <c r="I214" i="1" s="1"/>
  <c r="F213" i="1"/>
  <c r="I213" i="1" s="1"/>
  <c r="F212" i="1"/>
  <c r="I212" i="1" s="1"/>
  <c r="F211" i="1"/>
  <c r="I211" i="1" s="1"/>
  <c r="F210" i="1"/>
  <c r="I210" i="1" s="1"/>
  <c r="F209" i="1"/>
  <c r="I209" i="1" s="1"/>
  <c r="F208" i="1"/>
  <c r="I208" i="1" s="1"/>
  <c r="F207" i="1"/>
  <c r="I207" i="1" s="1"/>
  <c r="F206" i="1"/>
  <c r="I206" i="1" s="1"/>
  <c r="F205" i="1"/>
  <c r="I205" i="1" s="1"/>
  <c r="F204" i="1"/>
  <c r="I204" i="1" s="1"/>
  <c r="F203" i="1"/>
  <c r="I203" i="1" s="1"/>
  <c r="F202" i="1"/>
  <c r="I202" i="1" s="1"/>
  <c r="F201" i="1"/>
  <c r="I201" i="1" s="1"/>
  <c r="F200" i="1"/>
  <c r="I200" i="1" s="1"/>
  <c r="F199" i="1"/>
  <c r="I199" i="1" s="1"/>
  <c r="F198" i="1"/>
  <c r="I198" i="1" s="1"/>
  <c r="F197" i="1"/>
  <c r="I197" i="1" s="1"/>
  <c r="F130" i="1"/>
  <c r="H130" i="1" s="1"/>
  <c r="F129" i="1"/>
  <c r="H129" i="1" s="1"/>
  <c r="H128" i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I120" i="1" s="1"/>
  <c r="H119" i="1"/>
  <c r="H118" i="1"/>
  <c r="H117" i="1"/>
  <c r="F116" i="1"/>
  <c r="I116" i="1" s="1"/>
  <c r="H115" i="1"/>
  <c r="H114" i="1"/>
  <c r="F42" i="1"/>
  <c r="H42" i="1" s="1"/>
  <c r="F41" i="1"/>
  <c r="H41" i="1" s="1"/>
  <c r="F40" i="1"/>
  <c r="H40" i="1" s="1"/>
  <c r="F39" i="1"/>
  <c r="H39" i="1" s="1"/>
  <c r="F34" i="1"/>
  <c r="G34" i="1" s="1"/>
  <c r="F38" i="1"/>
  <c r="G38" i="1" s="1"/>
  <c r="G37" i="1"/>
  <c r="F36" i="1"/>
  <c r="G36" i="1" s="1"/>
  <c r="F35" i="1"/>
  <c r="G35" i="1" s="1"/>
  <c r="G31" i="1"/>
  <c r="G30" i="1"/>
  <c r="G29" i="1"/>
  <c r="G28" i="1"/>
  <c r="H219" i="1" l="1"/>
  <c r="G219" i="1"/>
  <c r="F219" i="1"/>
  <c r="I134" i="1"/>
  <c r="H134" i="1"/>
  <c r="G134" i="1"/>
  <c r="F134" i="1"/>
  <c r="I45" i="1"/>
  <c r="H45" i="1"/>
  <c r="F45" i="1"/>
  <c r="I189" i="1"/>
  <c r="I188" i="1"/>
  <c r="I187" i="1"/>
  <c r="I186" i="1"/>
  <c r="I185" i="1"/>
  <c r="I219" i="1" l="1"/>
  <c r="A136" i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184" i="1" l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96" i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32" i="1"/>
  <c r="A33" i="1" s="1"/>
  <c r="A34" i="1" s="1"/>
  <c r="A35" i="1"/>
  <c r="A36" i="1" s="1"/>
  <c r="A37" i="1" s="1"/>
  <c r="A38" i="1" s="1"/>
  <c r="A39" i="1" s="1"/>
  <c r="A40" i="1" s="1"/>
  <c r="A41" i="1" s="1"/>
  <c r="A42" i="1" s="1"/>
  <c r="A43" i="1" s="1"/>
  <c r="A44" i="1" s="1"/>
  <c r="G45" i="1"/>
</calcChain>
</file>

<file path=xl/sharedStrings.xml><?xml version="1.0" encoding="utf-8"?>
<sst xmlns="http://schemas.openxmlformats.org/spreadsheetml/2006/main" count="1012" uniqueCount="316">
  <si>
    <t>Итого предусмотрено 
на осуществление 
закупок на второй год планового периода</t>
  </si>
  <si>
    <t>Итого предусмотрено 
на осуществление 
закупок на первый год планового периода</t>
  </si>
  <si>
    <t>Итого предусмотрено 
на осуществление 
закупок в текущем году</t>
  </si>
  <si>
    <t>10</t>
  </si>
  <si>
    <t>9</t>
  </si>
  <si>
    <t>8</t>
  </si>
  <si>
    <t>7</t>
  </si>
  <si>
    <t>6</t>
  </si>
  <si>
    <t>5</t>
  </si>
  <si>
    <t>4</t>
  </si>
  <si>
    <t>3</t>
  </si>
  <si>
    <t>На второй год</t>
  </si>
  <si>
    <t>На первый год</t>
  </si>
  <si>
    <t>Последующие годы</t>
  </si>
  <si>
    <t>На плановый период</t>
  </si>
  <si>
    <t>На текущий финансовый год</t>
  </si>
  <si>
    <t>Предмет контракта</t>
  </si>
  <si>
    <t>ИКЗ плана-графика</t>
  </si>
  <si>
    <t>Планируемый срок начала осуществления закупки 
(месяц, год)</t>
  </si>
  <si>
    <t>Планируемые платежи
(тыс. рублей)</t>
  </si>
  <si>
    <t>Начальная (максимальная) цена контракта, 
(тыс. рублей)</t>
  </si>
  <si>
    <t>Способ определения поставщика 
(подрядчика, исполнителя)</t>
  </si>
  <si>
    <t>Объект закупки</t>
  </si>
  <si>
    <t>Наименование заказчика</t>
  </si>
  <si>
    <t>№ п/п</t>
  </si>
  <si>
    <t>Приложение</t>
  </si>
  <si>
    <t>Поставка хозяйственных товаров</t>
  </si>
  <si>
    <t>Поставка бумаги для офисной техники</t>
  </si>
  <si>
    <t>Оказание услуг по оценке и утилизации списанного имущества</t>
  </si>
  <si>
    <t>1</t>
  </si>
  <si>
    <t>Электронный аукцион</t>
  </si>
  <si>
    <t>Приобретение картриджей</t>
  </si>
  <si>
    <t>Сопровождение и приобретение антивирусных программ</t>
  </si>
  <si>
    <t>Администрация город Югорска</t>
  </si>
  <si>
    <t>263862200236886220100100880000000244</t>
  </si>
  <si>
    <t>Услуги по физической лицензированной охране</t>
  </si>
  <si>
    <t>Услуги по химической чистке ковров и ковровых изделий</t>
  </si>
  <si>
    <t>Услуги по химической чистке гординно-тюлевых изделий</t>
  </si>
  <si>
    <t>Текущий ремонт здания администрации города Югорска</t>
  </si>
  <si>
    <t>Текущий ремонт крыши входной группы администрации города Югорска</t>
  </si>
  <si>
    <t>Работы по замене ламп на фасаде здания администрации города Югорска</t>
  </si>
  <si>
    <t xml:space="preserve">Оказание образовательных услуг по дополнительной профессиональной программе повышения квалификации </t>
  </si>
  <si>
    <t>263862200236886220100100840000000244</t>
  </si>
  <si>
    <t>Приобретение х/б перчаток</t>
  </si>
  <si>
    <t>Единственный поставщик</t>
  </si>
  <si>
    <t>Потсавка канцелярских товаров</t>
  </si>
  <si>
    <t>Оказание услуг по изготовлению  памяток и плакатов по пожарной безопасности</t>
  </si>
  <si>
    <t>263862200236886220100100860008129244</t>
  </si>
  <si>
    <t>Оказание услуг по проведению мероприятий по санитарной охране территории города Югорска от завоза и распространения инфекционных болезней</t>
  </si>
  <si>
    <t>Приобретение живых цветов для возложения к памятникам</t>
  </si>
  <si>
    <t>Приобретение цветов для награждения организаций и граждан города к юбилейным и праздничным датам</t>
  </si>
  <si>
    <t>Приобретение подарков для награждения организаций и граждан города</t>
  </si>
  <si>
    <t>Приобретение сувенирной продукции с символикой города</t>
  </si>
  <si>
    <t>Приобретение рамок формата А4, открыток</t>
  </si>
  <si>
    <t>Потсавка кресел офисных</t>
  </si>
  <si>
    <t>Приобретение помп для кондиционеров</t>
  </si>
  <si>
    <t>Приобретение бутилированной воды</t>
  </si>
  <si>
    <t>Приобретение одноразовывх стаканов</t>
  </si>
  <si>
    <t>Продление лицензионного обслуживания программ "Парус"</t>
  </si>
  <si>
    <t>Оказание услуг на передачу неисключительных прав использования базы данных Электронной Системы «Госфинансы-Плюс»</t>
  </si>
  <si>
    <t>Услуги по техническому обслуживанию, ремонту оргтехники и заправке картриджей</t>
  </si>
  <si>
    <t>Оказание услуг по сопровождению системы "Кит-Журнал"</t>
  </si>
  <si>
    <t>Приобретение прочего ПО (ПО "Крипто АРМ" для работы с ЭП, ОС, ПО для создания резервных копий)</t>
  </si>
  <si>
    <t>Приобретение неисключительных прав на использование  ПО "РедОС"</t>
  </si>
  <si>
    <t xml:space="preserve">Приобретение средств защиты информации ( ПО "SecretNet" </t>
  </si>
  <si>
    <t>Сопровождение ПО SecretNet</t>
  </si>
  <si>
    <t>Сопровождение ПО Staffcop</t>
  </si>
  <si>
    <t>Администрация города Югорска</t>
  </si>
  <si>
    <t>273862200236886220100100340000000244</t>
  </si>
  <si>
    <t>273862200236886220100100400000000244</t>
  </si>
  <si>
    <t>Потсавка хозяйственных товаров</t>
  </si>
  <si>
    <t>фев.27</t>
  </si>
  <si>
    <t>июл.27</t>
  </si>
  <si>
    <t>Оказание услуг по проведению представительских мероприятий, связанных с приемом и обслуживанием официальных представителей</t>
  </si>
  <si>
    <t>янв.27</t>
  </si>
  <si>
    <t>апр.27</t>
  </si>
  <si>
    <t>май.27</t>
  </si>
  <si>
    <t>сен.27</t>
  </si>
  <si>
    <t>июн.27</t>
  </si>
  <si>
    <t>Оказание услуг по  обновлению текущей версии КИБ Гарант</t>
  </si>
  <si>
    <t>Услуги хостинга, аренда сервера на площадке хостинга, сопровождение веб-ресурсов</t>
  </si>
  <si>
    <t>Сопровождение прокси-сервера (ПАК Usergate)</t>
  </si>
  <si>
    <t>Сопровождение программного обеспечения VipNet</t>
  </si>
  <si>
    <t>авг.27</t>
  </si>
  <si>
    <t xml:space="preserve">Услуги по очистке кровли  от снега и льда </t>
  </si>
  <si>
    <t>Услуги по мытью окон и фасадов здания администрации города Югорска</t>
  </si>
  <si>
    <t>Приобретение оборудование ЛВС</t>
  </si>
  <si>
    <t>283862200236886220100100020000000244</t>
  </si>
  <si>
    <t>283862200236886220100100030000000244</t>
  </si>
  <si>
    <t>май.28</t>
  </si>
  <si>
    <t>апр.28</t>
  </si>
  <si>
    <t>июн.28</t>
  </si>
  <si>
    <t>июл.28</t>
  </si>
  <si>
    <t>янв.28</t>
  </si>
  <si>
    <t>сен.28</t>
  </si>
  <si>
    <t>авг.28</t>
  </si>
  <si>
    <t>фев.28</t>
  </si>
  <si>
    <t>0,00</t>
  </si>
  <si>
    <t>мар.28</t>
  </si>
  <si>
    <t>МБОУ "Гимназия"</t>
  </si>
  <si>
    <t>263862200926886220100100080000000244</t>
  </si>
  <si>
    <t>Поставка хоз.товаров</t>
  </si>
  <si>
    <t>Поставка продуктов питания</t>
  </si>
  <si>
    <t>август,2026</t>
  </si>
  <si>
    <t>263862200101186220100100640001712244</t>
  </si>
  <si>
    <t>Поставка офисной бумаги</t>
  </si>
  <si>
    <t>ноябрь, 2026</t>
  </si>
  <si>
    <t>263862200101186220100100660008010244</t>
  </si>
  <si>
    <t>Оказание услуг охраны</t>
  </si>
  <si>
    <t>263862200101186220100100610008129244</t>
  </si>
  <si>
    <t>Оказание услуг по очистке кровли от наледи</t>
  </si>
  <si>
    <t>273862200926886220100100020000000244</t>
  </si>
  <si>
    <t>январь, 2027</t>
  </si>
  <si>
    <t>август,2027</t>
  </si>
  <si>
    <t>273862200101186220100100640001712244</t>
  </si>
  <si>
    <t>ноябрь, 2027</t>
  </si>
  <si>
    <t>273862200101186220100100660008010244</t>
  </si>
  <si>
    <t>273862200101186220100100610008129244</t>
  </si>
  <si>
    <t>283862200926886220100100010000000244</t>
  </si>
  <si>
    <t>январь, 2028</t>
  </si>
  <si>
    <t>Департамент муниципальной собственности и градостроительства администрации города Югорска</t>
  </si>
  <si>
    <t>Оказание услуг по территориальному планированию и планировке территории</t>
  </si>
  <si>
    <t>Поставка жилого помещения</t>
  </si>
  <si>
    <t>273862201149086220100100050007111244</t>
  </si>
  <si>
    <t>март 2027</t>
  </si>
  <si>
    <t>273862201149086220100100040006810412</t>
  </si>
  <si>
    <t>декабрь 2027</t>
  </si>
  <si>
    <t>273862201149086220100100030006810412</t>
  </si>
  <si>
    <t>283862201149086220100100030007111244</t>
  </si>
  <si>
    <t>март 2028</t>
  </si>
  <si>
    <t>283862201149086220100100010006810412</t>
  </si>
  <si>
    <t>декабрь 2028</t>
  </si>
  <si>
    <t>283862201149086220100100020006810412</t>
  </si>
  <si>
    <t>МКУ "СООМС"</t>
  </si>
  <si>
    <t>Оказание услуг по техническому обслуживанию и ремонту автомобилей</t>
  </si>
  <si>
    <t>273862201905886220100100010004520244</t>
  </si>
  <si>
    <t>Муниципальное бюджетное общеобразовательное учреждение "Средняя общеобразовательная школа №2"</t>
  </si>
  <si>
    <t>МУНИЦИПАЛЬНОЕ КАЗЕННОЕ УЧРЕЖДЕНИЕ "ЦЕНТР МАТЕРИАЛЬНО-ТЕХНИЧЕСКОГО И ИНФОРМАЦИОННО-МЕТОДИЧЕСКОГО ОБЕСПЕЧЕНИЯ"</t>
  </si>
  <si>
    <t>оказание услуг по очистке кровель зданий учреждений от снега, наледи, сосулек</t>
  </si>
  <si>
    <t>поставка офисной бумаги</t>
  </si>
  <si>
    <t>.26 38622015543862201001 0026 000 0000 244</t>
  </si>
  <si>
    <t xml:space="preserve">оказание услуг по техническому сопровождению системы защиты информации муниципальной информационной системы "Центральный узел муниципального сегмента региональной информационной системы государственной итоговой аттестации города Югорска". </t>
  </si>
  <si>
    <t xml:space="preserve">	Поставка хозяйственных товаров (мыло хозяйственное твердое; мыло туалетное жидкое)</t>
  </si>
  <si>
    <t>Поставка хозяйственных товаров (полотно нетканое, ткани хлопчатобумажные бытовые (вафельное полотно)</t>
  </si>
  <si>
    <t>.273862201554386220100100110000000000</t>
  </si>
  <si>
    <t>Поставка хозяйственных товаров (мыло хозяйственное твердое; мыло туалетное жидкое)</t>
  </si>
  <si>
    <t xml:space="preserve">.273862201554386220100100110000000000	</t>
  </si>
  <si>
    <t>.283862201554386220100100020000000000</t>
  </si>
  <si>
    <t>Муниципальное бюджетное учреждение "Централизованная библиотечная система г.Югорска"</t>
  </si>
  <si>
    <t>Услуги физической охраны</t>
  </si>
  <si>
    <t>263862200679686220100100030008010244</t>
  </si>
  <si>
    <t>МБОУ "Средняя общеобразовательная школа №6"</t>
  </si>
  <si>
    <t>263862200926886220100100150000000244</t>
  </si>
  <si>
    <t>июль,2026</t>
  </si>
  <si>
    <t>263862200926886220100100590001712244</t>
  </si>
  <si>
    <t>263862200926886220100100600008010244</t>
  </si>
  <si>
    <t>263862200926886220100100550008129244</t>
  </si>
  <si>
    <t>273862200926886220100100120000000244</t>
  </si>
  <si>
    <t>февраль, 2027</t>
  </si>
  <si>
    <t>Электронный ацукцион</t>
  </si>
  <si>
    <t>273862200926886220100100160000000244</t>
  </si>
  <si>
    <t>июль,2027</t>
  </si>
  <si>
    <t>273862200926886220100100590001712244</t>
  </si>
  <si>
    <t>273862200926886220100100690008010244</t>
  </si>
  <si>
    <t>273862200926886220100100510008129244</t>
  </si>
  <si>
    <t>283862200926886220100100140000000244</t>
  </si>
  <si>
    <t>МКУ "Централизованная бухгалтерия"</t>
  </si>
  <si>
    <t>поставка бумаги для офисной техники</t>
  </si>
  <si>
    <t>263862201482186220100100100005829244</t>
  </si>
  <si>
    <t>оказание услуг по предоставлению простой (неисключительной) лицензии на право использования (воспроизведения) программного продукта «ПАРУС - Бюджет 8»</t>
  </si>
  <si>
    <t>09.2026</t>
  </si>
  <si>
    <t>273862201482186220100100050001712244</t>
  </si>
  <si>
    <t>03.2027</t>
  </si>
  <si>
    <t>273862201482186220100100080005829244</t>
  </si>
  <si>
    <t>09.2027</t>
  </si>
  <si>
    <t>283862201482186220100100010001712244</t>
  </si>
  <si>
    <t>03.2028</t>
  </si>
  <si>
    <t>Департамент жилищно-коммунального и строительного комплекса администрации города Югорска</t>
  </si>
  <si>
    <t>263862201231086220100100720004339243</t>
  </si>
  <si>
    <t>Выполнение работ по ремонту муниципального жилищного фонда в городе Югорске</t>
  </si>
  <si>
    <t>263862201231086220100100850007112244</t>
  </si>
  <si>
    <t>Выполнение работ по проектных работ по объекту "Аллея памяти по ул. Гастелло" в городе Югорске</t>
  </si>
  <si>
    <t>263862201231086220100101050007112244</t>
  </si>
  <si>
    <t>0</t>
  </si>
  <si>
    <t xml:space="preserve">Электронный аукцион </t>
  </si>
  <si>
    <t>263862201231086220100100580007500244</t>
  </si>
  <si>
    <t>Оказание услуг по санитарному отлову безнадзорных и бродячих животных и содержанию животных без владельцев в 2027 году города Югорска</t>
  </si>
  <si>
    <t>май, 2027</t>
  </si>
  <si>
    <t>март, 2027</t>
  </si>
  <si>
    <t>263862201231086220100100690007112414</t>
  </si>
  <si>
    <t>Выполнение проектно-изыскательских работ автомобильной дороги по ул. Заводская в 2027 году в городе Югорске</t>
  </si>
  <si>
    <t>273862201231086220100100400004339243</t>
  </si>
  <si>
    <t>Выполнение работ по ремонту муниципального жилищного фонда в 2027 году в городе Югорске</t>
  </si>
  <si>
    <t>273862201231086220100100410006209244</t>
  </si>
  <si>
    <t>Выполнение работ по актуализации схем теплоснабжения, водоснабжения, водоотведения и разработке топливно-энергетического баланса в 2027 году города Югорска</t>
  </si>
  <si>
    <t>апрель, 2027</t>
  </si>
  <si>
    <t>263862201231086220100100760004399244</t>
  </si>
  <si>
    <t>Выполнение работ по благоустройству объекта: «Парк по улице Менделеева в городе Югорске» в 2027 году</t>
  </si>
  <si>
    <t>273862201231086220100100430004399244</t>
  </si>
  <si>
    <t>Выполнение работ в рамках реализации наказов избирателей депутатам Думы города Югорска в 2027 году</t>
  </si>
  <si>
    <t>273862201231086220100100450004399244</t>
  </si>
  <si>
    <t>Выполнение работ по устройству детских игровых площадок в городе Югорске в 2027 году</t>
  </si>
  <si>
    <t>273862201231086220100100470004311244</t>
  </si>
  <si>
    <t>Выполнение работ по сносу ветхих строений в городе Югорске в 2027 году</t>
  </si>
  <si>
    <t>263862201231086220100100910004321244</t>
  </si>
  <si>
    <t>Выполнение работ по содержанию и обслуживанию уличного освещения городских улиц и внутридворового освещения города Югорска в 2027 году</t>
  </si>
  <si>
    <t>октябрь, 2027</t>
  </si>
  <si>
    <t>273862201231086220100100540008425244</t>
  </si>
  <si>
    <t>Оказание услуг по содержанию и обслуживанию пожарных гидрантов города Югорска в 2027 году</t>
  </si>
  <si>
    <t>273862201231086220100100550004399244</t>
  </si>
  <si>
    <t>Выполнение работ по текущему ремонту малых архитектурных форм и декоративных композиций города Югорска в 2027 году</t>
  </si>
  <si>
    <t>273862201231086220100100530008129244</t>
  </si>
  <si>
    <t>Оказание услуг по содержанию и обслуживанию детских и спортивных площадок, велопарковок города Югорска в 2027 году</t>
  </si>
  <si>
    <t>273862201231086220100100560008129244</t>
  </si>
  <si>
    <t>Выполнение работ по содержанию и обслуживанию автобусных остановок в городе Югорске в 2027 году</t>
  </si>
  <si>
    <t>273862201231086220100100580008129244</t>
  </si>
  <si>
    <t>Оказание услуг по содержанию и обслуживанию приюта для безнадзорных и бродячих животных в городе Югорске в 2027 году</t>
  </si>
  <si>
    <t>273862201231086220100100600004312244</t>
  </si>
  <si>
    <t>Выполнение работ по подготовке участков для жилищного строительства а городе Югорске в 2027 году</t>
  </si>
  <si>
    <t>273862201231086220100100570008129244</t>
  </si>
  <si>
    <t>Оказание услуг по содержанию и обслуживанию контейнерных площадок города Югорска в 2027 году</t>
  </si>
  <si>
    <t>273862201231086220100100610003811244</t>
  </si>
  <si>
    <t>Выполнение работ по ликвидации несанкционированных свалок и утилизации мусора в городе Югорске на 2027 год</t>
  </si>
  <si>
    <t>апрель,2027</t>
  </si>
  <si>
    <t>273862201231086220100100690008129244</t>
  </si>
  <si>
    <t>Оказание услуг по проведению дезинсекции и дератизации на территории города Югорска в 2027 году</t>
  </si>
  <si>
    <t>март,2027</t>
  </si>
  <si>
    <t>273862201231086220100100680004311244</t>
  </si>
  <si>
    <t>май,2027</t>
  </si>
  <si>
    <t>ноябрь,2027</t>
  </si>
  <si>
    <t>283862201231086220100100010008129244</t>
  </si>
  <si>
    <t>Выполнение противопаводковых работ и содержание снегосборника в 2028 году в городе Югорске</t>
  </si>
  <si>
    <t>март,2028</t>
  </si>
  <si>
    <t>283862201231086220100100020004211244</t>
  </si>
  <si>
    <t>Выполнение работ по устройству и ремонту тротуаров в 2028 году в городе Югорске</t>
  </si>
  <si>
    <t>283862201231086220100100030004211244</t>
  </si>
  <si>
    <t>Выполнение работ по ремонту городских дорог с твердым покрытием в 2028 году в городе Югорске</t>
  </si>
  <si>
    <t>283862201231086220100100040004339243</t>
  </si>
  <si>
    <t>Выполнение работ по ремонту муниципального жилищного фонда в 2028 году в городе Югорске</t>
  </si>
  <si>
    <t>283862201231086220100100050006209244</t>
  </si>
  <si>
    <t>Выполнение работ по актуализации схем теплоснабжения, водоснабжения, водоотведения и разработке топливно-энергетического баланса в 2028 году города Югорска</t>
  </si>
  <si>
    <t>273862201231086220100100420004399244</t>
  </si>
  <si>
    <t>Выполнение работ по благоустройству объекта: «Парк по улице Менделеева в городе Югорске» в 2028 году</t>
  </si>
  <si>
    <t>283862201231086220100100060004399244</t>
  </si>
  <si>
    <t>Выполнение работ в рамках реализации наказов избирателей депутатам Думы города Югорска в 2028 году</t>
  </si>
  <si>
    <t>283862201231086220100100070004399244</t>
  </si>
  <si>
    <t>Выполнение работ по устройству детских игровых площадок в городе Югорске в 2028 году</t>
  </si>
  <si>
    <t>283862201231086220100100080004399244</t>
  </si>
  <si>
    <t>Выполнение работ по благоустройству прилегающей территории МАДОУ "Снегурочка" в городе Югорске</t>
  </si>
  <si>
    <t>283862201231086220100100090004311244</t>
  </si>
  <si>
    <t>Выполнение работ по сносу ветхих строений в городе Югорске в 2028 году</t>
  </si>
  <si>
    <t>273862201231086220100100490004321244</t>
  </si>
  <si>
    <t>Выполнение работ по содержанию и обслуживанию уличного освещения городских улиц и внутридворового освещения города Югорска в 2028 году</t>
  </si>
  <si>
    <t>283862201231086220100100140008129244</t>
  </si>
  <si>
    <t>Оказание услуг по содержанию и обслуживанию детских и спортивных площадок, велопарковок города Югорска в 2028 году</t>
  </si>
  <si>
    <t>283862201231086220100100150008425244</t>
  </si>
  <si>
    <t>Оказание услуг по содержанию и обслуживанию пожарных гидрантов города Югорска в 2028 году</t>
  </si>
  <si>
    <t>283862201231086220100100160004399244</t>
  </si>
  <si>
    <t>Выполнение работ по текущему ремонту малых архитектурных форм и декоративных композиций города Югорска в 2028 году</t>
  </si>
  <si>
    <t>283862201231086220100100170008129244</t>
  </si>
  <si>
    <t>Выполнение работ по содержанию и обслуживанию автобусных остановок в городе Югорске в 2028 году</t>
  </si>
  <si>
    <t>283862201231086220100100190008129244</t>
  </si>
  <si>
    <t>Оказание услуг по содержанию и обслуживанию приюта для безнадзорных и бродячих животных в городе Югорске в 2028 году</t>
  </si>
  <si>
    <t>283862201231086220100100210003811244</t>
  </si>
  <si>
    <t>Выполнение работ по ликвидации несанкционированных свалок и утилизации мусора в городе Югорске на 2028 год</t>
  </si>
  <si>
    <t>283862201231086220100100250004311244</t>
  </si>
  <si>
    <t>283862201231086220100100200004312244</t>
  </si>
  <si>
    <t>Выполнение работ по подготовке участков для жилищного строительства а городе Югорске в 2028 году</t>
  </si>
  <si>
    <t>283862201231086220100100270008129244</t>
  </si>
  <si>
    <t>Оказание услуг по проведению дезинсекции и дератизации на территории города Югорска в 2028 году</t>
  </si>
  <si>
    <t>283862201231086220100100180008129244</t>
  </si>
  <si>
    <t>Оказание услуг по содержанию и обслуживанию контейнерных площадок города Югорска в 2028 году</t>
  </si>
  <si>
    <t>МБУ ДО СШ "Центр Югорского спорта"</t>
  </si>
  <si>
    <t>273862200213586220100100120008010244</t>
  </si>
  <si>
    <t>Оказание услуг по охране объекта</t>
  </si>
  <si>
    <t>октябрь 2026</t>
  </si>
  <si>
    <t>Муниципальное бюджетное общеобразовательное учреждение "Средняя общеобразовательная школа № 5"</t>
  </si>
  <si>
    <t>26 38622002720862201001 0018 000 0000 244</t>
  </si>
  <si>
    <t>Поставка продуктов питания 2027</t>
  </si>
  <si>
    <t>Поставка продуктов питания 2028</t>
  </si>
  <si>
    <t>Муниципальное бюджетное учреждение дополнительного образования "Детская школа искусств г.Югорска"</t>
  </si>
  <si>
    <t>273862200143886220100100030008621244</t>
  </si>
  <si>
    <t>Услуги периодического медицинского осмотра</t>
  </si>
  <si>
    <t>август 2026</t>
  </si>
  <si>
    <t>Планируемые закупки товаров, работ,  услуг 
у субъектов малого предпринимательства, социально ориентированных некоммерческих организаций 
заказчиками муниципального образования город Югорск по состоянию на 20.07.2026</t>
  </si>
  <si>
    <t> 273862200262586220100100150000000244</t>
  </si>
  <si>
    <t> 273862200262586220100100590001712244</t>
  </si>
  <si>
    <t> 273862200262586220100100600008010244</t>
  </si>
  <si>
    <t> 273862200262586220100100550008129244</t>
  </si>
  <si>
    <t> 283862200262586220100100016000000244</t>
  </si>
  <si>
    <t> 283862200262586220100100059001712244</t>
  </si>
  <si>
    <t>273862200143886220100100130008010244</t>
  </si>
  <si>
    <t>Услуги физической охраны на обьъекте в 2027 году</t>
  </si>
  <si>
    <t>273862200143886220100100050008010244</t>
  </si>
  <si>
    <t>Услуги физической охраны на объекте (2028 год)</t>
  </si>
  <si>
    <t>Октябрь 2027</t>
  </si>
  <si>
    <t xml:space="preserve">Приобретение жалюзей </t>
  </si>
  <si>
    <t>263862201231086220100101460007120244</t>
  </si>
  <si>
    <t>Выполнение работ по инструментальной диагностике состояния автомобильных дорог местного значения с твёрдым типом покрытия и экспертной оценке состояния автомобильных дорог местного значения с грунтовым типом покрытия в городе Югорске</t>
  </si>
  <si>
    <t xml:space="preserve">электронный аукцион </t>
  </si>
  <si>
    <t>открытый конкурс</t>
  </si>
  <si>
    <t>Оказание услуг по подготовке конкурсной заявки для участия во Всероссийском конкурсе                              (разработка ПСД)</t>
  </si>
  <si>
    <t>263862201231086220100101480004211244</t>
  </si>
  <si>
    <t>Выполнение работ по устройству тротуара по ул. Лермонтова (от ул. Сосновая до ул. Северная) в городе Югорске</t>
  </si>
  <si>
    <t>июль 2026</t>
  </si>
  <si>
    <t>октябрь,2026</t>
  </si>
  <si>
    <t>сентябрь,2026</t>
  </si>
  <si>
    <t>ноябрь,2026</t>
  </si>
  <si>
    <t>январь,2027</t>
  </si>
  <si>
    <t>май,2028</t>
  </si>
  <si>
    <t>январь,2028</t>
  </si>
  <si>
    <t>август, 2026</t>
  </si>
  <si>
    <t>263862200213586220100100250004299244</t>
  </si>
  <si>
    <t>Поставка и монтаж 3д ограждения на спортивной площадке</t>
  </si>
  <si>
    <t>263862201905886220100100130004520244</t>
  </si>
  <si>
    <t>Поставка товара (оснащение кабинетов физики, музыки, ИЗО)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</si>
</sst>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name val="PT Astra Serif"/>
      <family val="1"/>
      <charset val="204"/>
    </font>
    <font>
      <sz val="8"/>
      <name val="PT Astra Serif"/>
      <family val="1"/>
      <charset val="204"/>
    </font>
    <font>
      <sz val="10"/>
      <name val="Segoe UI"/>
      <family val="2"/>
      <charset val="204"/>
    </font>
    <font>
      <sz val="9"/>
      <name val="Times New Roman"/>
      <family val="1"/>
      <charset val="204"/>
    </font>
    <font>
      <sz val="9"/>
      <name val="PT Astra Serif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 wrapText="1"/>
    </xf>
    <xf numFmtId="0" fontId="2" fillId="12" borderId="1" xfId="1" applyFont="1" applyFill="1" applyBorder="1" applyAlignment="1">
      <alignment horizontal="center" vertical="center" wrapText="1"/>
    </xf>
    <xf numFmtId="49" fontId="2" fillId="12" borderId="1" xfId="2" applyNumberFormat="1" applyFont="1" applyFill="1" applyBorder="1" applyAlignment="1">
      <alignment horizontal="center" vertical="center" wrapText="1"/>
    </xf>
    <xf numFmtId="0" fontId="2" fillId="12" borderId="1" xfId="3" applyFont="1" applyFill="1" applyBorder="1" applyAlignment="1">
      <alignment horizontal="center" vertical="center" wrapText="1"/>
    </xf>
    <xf numFmtId="4" fontId="2" fillId="12" borderId="1" xfId="2" applyNumberFormat="1" applyFont="1" applyFill="1" applyBorder="1" applyAlignment="1">
      <alignment horizontal="center" vertical="center" wrapText="1"/>
    </xf>
    <xf numFmtId="4" fontId="2" fillId="12" borderId="1" xfId="1" applyNumberFormat="1" applyFont="1" applyFill="1" applyBorder="1" applyAlignment="1">
      <alignment horizontal="center" vertical="center" wrapText="1"/>
    </xf>
    <xf numFmtId="164" fontId="2" fillId="12" borderId="1" xfId="2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" fontId="2" fillId="6" borderId="2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9" fontId="2" fillId="6" borderId="9" xfId="0" applyNumberFormat="1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 wrapText="1"/>
    </xf>
    <xf numFmtId="49" fontId="2" fillId="15" borderId="2" xfId="0" applyNumberFormat="1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1" applyFont="1" applyFill="1" applyBorder="1" applyAlignment="1">
      <alignment horizontal="center" vertical="center" wrapText="1"/>
    </xf>
    <xf numFmtId="49" fontId="2" fillId="17" borderId="1" xfId="2" applyNumberFormat="1" applyFont="1" applyFill="1" applyBorder="1" applyAlignment="1">
      <alignment horizontal="center" vertical="center" wrapText="1"/>
    </xf>
    <xf numFmtId="0" fontId="2" fillId="17" borderId="1" xfId="1" applyNumberFormat="1" applyFont="1" applyFill="1" applyBorder="1" applyAlignment="1">
      <alignment horizontal="center" vertical="center" wrapText="1"/>
    </xf>
    <xf numFmtId="0" fontId="2" fillId="17" borderId="1" xfId="3" applyFont="1" applyFill="1" applyBorder="1" applyAlignment="1">
      <alignment horizontal="center" vertical="center" wrapText="1"/>
    </xf>
    <xf numFmtId="4" fontId="2" fillId="17" borderId="1" xfId="2" applyNumberFormat="1" applyFont="1" applyFill="1" applyBorder="1" applyAlignment="1">
      <alignment horizontal="center" vertical="center" wrapText="1"/>
    </xf>
    <xf numFmtId="4" fontId="2" fillId="17" borderId="1" xfId="1" applyNumberFormat="1" applyFont="1" applyFill="1" applyBorder="1" applyAlignment="1">
      <alignment horizontal="center" vertical="center" wrapText="1"/>
    </xf>
    <xf numFmtId="49" fontId="2" fillId="17" borderId="1" xfId="1" applyNumberFormat="1" applyFont="1" applyFill="1" applyBorder="1" applyAlignment="1">
      <alignment horizontal="center" vertical="center" wrapText="1"/>
    </xf>
    <xf numFmtId="2" fontId="2" fillId="17" borderId="1" xfId="1" applyNumberFormat="1" applyFont="1" applyFill="1" applyBorder="1" applyAlignment="1">
      <alignment horizontal="center" vertical="center" wrapText="1"/>
    </xf>
    <xf numFmtId="49" fontId="2" fillId="17" borderId="1" xfId="0" applyNumberFormat="1" applyFont="1" applyFill="1" applyBorder="1" applyAlignment="1">
      <alignment horizontal="center" vertical="center" wrapText="1"/>
    </xf>
    <xf numFmtId="49" fontId="2" fillId="17" borderId="2" xfId="0" applyNumberFormat="1" applyFont="1" applyFill="1" applyBorder="1" applyAlignment="1">
      <alignment horizontal="center" vertical="center" wrapText="1"/>
    </xf>
    <xf numFmtId="4" fontId="2" fillId="17" borderId="2" xfId="0" applyNumberFormat="1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49" fontId="2" fillId="17" borderId="9" xfId="0" applyNumberFormat="1" applyFont="1" applyFill="1" applyBorder="1" applyAlignment="1">
      <alignment horizontal="center" vertical="center" wrapText="1"/>
    </xf>
    <xf numFmtId="0" fontId="2" fillId="17" borderId="9" xfId="0" applyFont="1" applyFill="1" applyBorder="1" applyAlignment="1">
      <alignment horizontal="center" vertical="center" wrapText="1"/>
    </xf>
    <xf numFmtId="4" fontId="2" fillId="17" borderId="9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4" fontId="2" fillId="10" borderId="2" xfId="0" applyNumberFormat="1" applyFont="1" applyFill="1" applyBorder="1" applyAlignment="1">
      <alignment horizontal="center" vertical="center" wrapText="1"/>
    </xf>
    <xf numFmtId="164" fontId="2" fillId="10" borderId="2" xfId="0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center" vertical="center" wrapText="1"/>
    </xf>
    <xf numFmtId="0" fontId="2" fillId="13" borderId="1" xfId="1" applyFont="1" applyFill="1" applyBorder="1" applyAlignment="1">
      <alignment horizontal="center" vertical="center" wrapText="1"/>
    </xf>
    <xf numFmtId="49" fontId="2" fillId="13" borderId="1" xfId="0" applyNumberFormat="1" applyFont="1" applyFill="1" applyBorder="1" applyAlignment="1">
      <alignment horizontal="center" vertical="center" wrapText="1"/>
    </xf>
    <xf numFmtId="1" fontId="2" fillId="13" borderId="2" xfId="0" applyNumberFormat="1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4" fontId="2" fillId="13" borderId="2" xfId="0" applyNumberFormat="1" applyFont="1" applyFill="1" applyBorder="1" applyAlignment="1">
      <alignment horizontal="center" vertical="center" wrapText="1"/>
    </xf>
    <xf numFmtId="49" fontId="2" fillId="13" borderId="2" xfId="0" applyNumberFormat="1" applyFont="1" applyFill="1" applyBorder="1" applyAlignment="1">
      <alignment horizontal="center" vertical="center" wrapText="1"/>
    </xf>
    <xf numFmtId="49" fontId="2" fillId="13" borderId="1" xfId="1" applyNumberFormat="1" applyFont="1" applyFill="1" applyBorder="1" applyAlignment="1">
      <alignment horizontal="center" vertical="center" wrapText="1"/>
    </xf>
    <xf numFmtId="4" fontId="2" fillId="13" borderId="1" xfId="1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4" fontId="2" fillId="8" borderId="2" xfId="0" applyNumberFormat="1" applyFont="1" applyFill="1" applyBorder="1" applyAlignment="1">
      <alignment horizontal="center" vertical="center" wrapText="1"/>
    </xf>
    <xf numFmtId="164" fontId="2" fillId="8" borderId="2" xfId="0" applyNumberFormat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 wrapText="1"/>
    </xf>
    <xf numFmtId="49" fontId="2" fillId="8" borderId="1" xfId="2" applyNumberFormat="1" applyFont="1" applyFill="1" applyBorder="1" applyAlignment="1">
      <alignment horizontal="center" vertical="center" wrapText="1"/>
    </xf>
    <xf numFmtId="0" fontId="2" fillId="8" borderId="1" xfId="1" applyNumberFormat="1" applyFont="1" applyFill="1" applyBorder="1" applyAlignment="1">
      <alignment horizontal="center" vertical="center" wrapText="1"/>
    </xf>
    <xf numFmtId="0" fontId="2" fillId="8" borderId="1" xfId="3" applyFont="1" applyFill="1" applyBorder="1" applyAlignment="1">
      <alignment horizontal="center" vertical="center" wrapText="1"/>
    </xf>
    <xf numFmtId="4" fontId="2" fillId="8" borderId="1" xfId="2" applyNumberFormat="1" applyFont="1" applyFill="1" applyBorder="1" applyAlignment="1">
      <alignment horizontal="center" vertical="center" wrapText="1"/>
    </xf>
    <xf numFmtId="4" fontId="2" fillId="8" borderId="1" xfId="1" applyNumberFormat="1" applyFont="1" applyFill="1" applyBorder="1" applyAlignment="1">
      <alignment horizontal="center" vertical="center" wrapText="1"/>
    </xf>
    <xf numFmtId="164" fontId="2" fillId="8" borderId="1" xfId="2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9" fontId="2" fillId="10" borderId="0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17" fontId="11" fillId="2" borderId="1" xfId="1" applyNumberFormat="1" applyFont="1" applyFill="1" applyBorder="1" applyAlignment="1">
      <alignment horizontal="center" vertical="center" wrapText="1"/>
    </xf>
    <xf numFmtId="0" fontId="2" fillId="20" borderId="1" xfId="1" applyFont="1" applyFill="1" applyBorder="1" applyAlignment="1">
      <alignment horizontal="center" vertical="center" wrapText="1"/>
    </xf>
    <xf numFmtId="0" fontId="11" fillId="20" borderId="1" xfId="1" applyFont="1" applyFill="1" applyBorder="1" applyAlignment="1">
      <alignment horizontal="center" vertical="center" wrapText="1"/>
    </xf>
    <xf numFmtId="49" fontId="2" fillId="20" borderId="1" xfId="1" applyNumberFormat="1" applyFont="1" applyFill="1" applyBorder="1" applyAlignment="1">
      <alignment horizontal="center" vertical="center" wrapText="1"/>
    </xf>
    <xf numFmtId="49" fontId="11" fillId="20" borderId="1" xfId="1" applyNumberFormat="1" applyFont="1" applyFill="1" applyBorder="1" applyAlignment="1">
      <alignment horizontal="center" vertical="center" wrapText="1"/>
    </xf>
    <xf numFmtId="4" fontId="11" fillId="20" borderId="1" xfId="1" applyNumberFormat="1" applyFont="1" applyFill="1" applyBorder="1" applyAlignment="1">
      <alignment horizontal="center" vertical="center" wrapText="1"/>
    </xf>
    <xf numFmtId="17" fontId="11" fillId="20" borderId="1" xfId="1" applyNumberFormat="1" applyFont="1" applyFill="1" applyBorder="1" applyAlignment="1">
      <alignment horizontal="center" vertical="center" wrapText="1"/>
    </xf>
    <xf numFmtId="49" fontId="2" fillId="20" borderId="0" xfId="1" applyNumberFormat="1" applyFont="1" applyFill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" fontId="11" fillId="2" borderId="1" xfId="2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11" fillId="2" borderId="1" xfId="3" applyNumberFormat="1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2" fillId="21" borderId="1" xfId="0" applyNumberFormat="1" applyFont="1" applyFill="1" applyBorder="1" applyAlignment="1">
      <alignment vertical="center" wrapText="1"/>
    </xf>
    <xf numFmtId="2" fontId="12" fillId="21" borderId="1" xfId="0" applyNumberFormat="1" applyFont="1" applyFill="1" applyBorder="1" applyAlignment="1">
      <alignment horizontal="center" vertical="center" wrapText="1"/>
    </xf>
    <xf numFmtId="49" fontId="12" fillId="21" borderId="1" xfId="0" applyNumberFormat="1" applyFont="1" applyFill="1" applyBorder="1" applyAlignment="1">
      <alignment horizontal="center" vertical="center" wrapText="1"/>
    </xf>
    <xf numFmtId="4" fontId="12" fillId="21" borderId="1" xfId="0" applyNumberFormat="1" applyFont="1" applyFill="1" applyBorder="1" applyAlignment="1">
      <alignment horizontal="center" vertical="center"/>
    </xf>
    <xf numFmtId="4" fontId="12" fillId="21" borderId="1" xfId="0" applyNumberFormat="1" applyFont="1" applyFill="1" applyBorder="1" applyAlignment="1">
      <alignment horizontal="center" vertical="center" wrapText="1"/>
    </xf>
    <xf numFmtId="49" fontId="2" fillId="21" borderId="1" xfId="0" applyNumberFormat="1" applyFont="1" applyFill="1" applyBorder="1" applyAlignment="1">
      <alignment horizontal="center" vertical="center" wrapText="1"/>
    </xf>
    <xf numFmtId="4" fontId="2" fillId="21" borderId="1" xfId="0" applyNumberFormat="1" applyFont="1" applyFill="1" applyBorder="1" applyAlignment="1">
      <alignment horizontal="center" vertical="center" wrapText="1"/>
    </xf>
    <xf numFmtId="49" fontId="13" fillId="21" borderId="1" xfId="0" applyNumberFormat="1" applyFont="1" applyFill="1" applyBorder="1" applyAlignment="1">
      <alignment horizontal="left" vertical="center" wrapText="1"/>
    </xf>
    <xf numFmtId="49" fontId="11" fillId="21" borderId="1" xfId="0" applyNumberFormat="1" applyFont="1" applyFill="1" applyBorder="1" applyAlignment="1">
      <alignment vertical="center" wrapText="1"/>
    </xf>
    <xf numFmtId="49" fontId="11" fillId="21" borderId="1" xfId="0" applyNumberFormat="1" applyFont="1" applyFill="1" applyBorder="1" applyAlignment="1">
      <alignment horizontal="center" vertical="center" wrapText="1"/>
    </xf>
    <xf numFmtId="49" fontId="11" fillId="21" borderId="9" xfId="0" applyNumberFormat="1" applyFont="1" applyFill="1" applyBorder="1" applyAlignment="1">
      <alignment horizontal="center" vertical="center" wrapText="1"/>
    </xf>
    <xf numFmtId="49" fontId="11" fillId="21" borderId="9" xfId="0" applyNumberFormat="1" applyFont="1" applyFill="1" applyBorder="1" applyAlignment="1">
      <alignment horizontal="center" wrapText="1"/>
    </xf>
    <xf numFmtId="49" fontId="11" fillId="21" borderId="2" xfId="0" applyNumberFormat="1" applyFont="1" applyFill="1" applyBorder="1" applyAlignment="1">
      <alignment horizontal="center" vertical="center" wrapText="1"/>
    </xf>
    <xf numFmtId="4" fontId="11" fillId="21" borderId="2" xfId="0" applyNumberFormat="1" applyFont="1" applyFill="1" applyBorder="1" applyAlignment="1">
      <alignment horizontal="center" vertical="center" wrapText="1"/>
    </xf>
    <xf numFmtId="4" fontId="11" fillId="22" borderId="2" xfId="0" applyNumberFormat="1" applyFont="1" applyFill="1" applyBorder="1" applyAlignment="1">
      <alignment horizontal="center" vertical="center" wrapText="1"/>
    </xf>
    <xf numFmtId="49" fontId="11" fillId="22" borderId="1" xfId="0" applyNumberFormat="1" applyFont="1" applyFill="1" applyBorder="1" applyAlignment="1">
      <alignment horizontal="center" vertical="center" wrapText="1"/>
    </xf>
    <xf numFmtId="49" fontId="12" fillId="21" borderId="1" xfId="0" applyNumberFormat="1" applyFont="1" applyFill="1" applyBorder="1" applyAlignment="1">
      <alignment horizontal="left" vertical="center" wrapText="1"/>
    </xf>
    <xf numFmtId="4" fontId="11" fillId="21" borderId="1" xfId="0" applyNumberFormat="1" applyFont="1" applyFill="1" applyBorder="1" applyAlignment="1">
      <alignment horizontal="center" vertical="center" wrapText="1"/>
    </xf>
    <xf numFmtId="0" fontId="2" fillId="21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4" fontId="2" fillId="4" borderId="1" xfId="2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19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4" fontId="2" fillId="11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4" fontId="2" fillId="5" borderId="9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center" vertical="center" wrapText="1"/>
    </xf>
    <xf numFmtId="4" fontId="2" fillId="5" borderId="1" xfId="2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164" fontId="2" fillId="5" borderId="1" xfId="2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49" fontId="2" fillId="5" borderId="1" xfId="1" applyNumberFormat="1" applyFont="1" applyFill="1" applyBorder="1" applyAlignment="1">
      <alignment horizontal="center" vertical="center" wrapText="1"/>
    </xf>
    <xf numFmtId="0" fontId="2" fillId="5" borderId="2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" fontId="2" fillId="3" borderId="1" xfId="2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4" fontId="11" fillId="3" borderId="1" xfId="3" applyNumberFormat="1" applyFont="1" applyFill="1" applyBorder="1" applyAlignment="1">
      <alignment horizontal="center" vertical="center" wrapText="1"/>
    </xf>
    <xf numFmtId="49" fontId="11" fillId="3" borderId="1" xfId="3" applyNumberFormat="1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1" applyFont="1" applyFill="1" applyBorder="1" applyAlignment="1">
      <alignment horizontal="center" vertical="center" wrapText="1"/>
    </xf>
    <xf numFmtId="49" fontId="2" fillId="14" borderId="2" xfId="0" applyNumberFormat="1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4" fontId="2" fillId="14" borderId="2" xfId="0" applyNumberFormat="1" applyFont="1" applyFill="1" applyBorder="1" applyAlignment="1">
      <alignment horizontal="center" vertical="center" wrapText="1"/>
    </xf>
    <xf numFmtId="4" fontId="2" fillId="18" borderId="1" xfId="0" applyNumberFormat="1" applyFont="1" applyFill="1" applyBorder="1" applyAlignment="1">
      <alignment horizontal="center" vertical="center" wrapText="1"/>
    </xf>
    <xf numFmtId="0" fontId="11" fillId="17" borderId="1" xfId="1" applyFont="1" applyFill="1" applyBorder="1" applyAlignment="1">
      <alignment horizontal="center" vertical="center" wrapText="1"/>
    </xf>
    <xf numFmtId="164" fontId="2" fillId="17" borderId="1" xfId="2" applyNumberFormat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wrapText="1"/>
    </xf>
    <xf numFmtId="49" fontId="14" fillId="21" borderId="1" xfId="0" applyNumberFormat="1" applyFont="1" applyFill="1" applyBorder="1" applyAlignment="1">
      <alignment horizontal="center" vertical="center" wrapText="1"/>
    </xf>
    <xf numFmtId="49" fontId="15" fillId="21" borderId="1" xfId="0" applyNumberFormat="1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4" fontId="6" fillId="0" borderId="7" xfId="1" applyNumberFormat="1" applyFont="1" applyFill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4" fontId="6" fillId="0" borderId="6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9" fontId="2" fillId="14" borderId="1" xfId="1" applyNumberFormat="1" applyFont="1" applyFill="1" applyBorder="1" applyAlignment="1">
      <alignment horizontal="center" vertical="center" wrapText="1"/>
    </xf>
    <xf numFmtId="4" fontId="2" fillId="14" borderId="1" xfId="1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 wrapText="1"/>
    </xf>
  </cellXfs>
  <cellStyles count="8">
    <cellStyle name="Гиперссылка 2" xfId="7"/>
    <cellStyle name="Обычный" xfId="0" builtinId="0"/>
    <cellStyle name="Обычный 10" xfId="3"/>
    <cellStyle name="Обычный 2" xfId="1"/>
    <cellStyle name="Обычный 2 2" xfId="4"/>
    <cellStyle name="Обычный 2 3" xfId="6"/>
    <cellStyle name="Обычный 3" xfId="5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5"/>
  <sheetViews>
    <sheetView tabSelected="1" topLeftCell="A214" zoomScale="85" zoomScaleNormal="85" zoomScaleSheetLayoutView="55" workbookViewId="0">
      <selection activeCell="A219" sqref="A219:D219"/>
    </sheetView>
  </sheetViews>
  <sheetFormatPr defaultRowHeight="12.75" x14ac:dyDescent="0.25"/>
  <cols>
    <col min="1" max="1" width="12.5703125" style="1" customWidth="1"/>
    <col min="2" max="2" width="26.5703125" style="1" customWidth="1"/>
    <col min="3" max="3" width="39.42578125" style="1" customWidth="1"/>
    <col min="4" max="4" width="34.7109375" style="1" customWidth="1"/>
    <col min="5" max="5" width="24.5703125" style="1" customWidth="1"/>
    <col min="6" max="6" width="14.85546875" style="10" customWidth="1"/>
    <col min="7" max="7" width="15.140625" style="10" customWidth="1"/>
    <col min="8" max="8" width="14.5703125" style="10" customWidth="1"/>
    <col min="9" max="9" width="12.7109375" style="10" customWidth="1"/>
    <col min="10" max="10" width="9.5703125" style="10" customWidth="1"/>
    <col min="11" max="11" width="18.7109375" style="11" customWidth="1"/>
    <col min="12" max="16384" width="9.140625" style="1"/>
  </cols>
  <sheetData>
    <row r="1" spans="1:11" ht="26.25" customHeight="1" x14ac:dyDescent="0.25">
      <c r="A1" s="167" t="s">
        <v>25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s="2" customFormat="1" ht="58.5" customHeight="1" x14ac:dyDescent="0.25">
      <c r="A2" s="179" t="s">
        <v>284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 ht="31.5" customHeight="1" x14ac:dyDescent="0.25">
      <c r="A3" s="168" t="s">
        <v>24</v>
      </c>
      <c r="B3" s="172" t="s">
        <v>23</v>
      </c>
      <c r="C3" s="184" t="s">
        <v>22</v>
      </c>
      <c r="D3" s="185"/>
      <c r="E3" s="168" t="s">
        <v>21</v>
      </c>
      <c r="F3" s="170" t="s">
        <v>20</v>
      </c>
      <c r="G3" s="176" t="s">
        <v>19</v>
      </c>
      <c r="H3" s="177"/>
      <c r="I3" s="177"/>
      <c r="J3" s="178"/>
      <c r="K3" s="181" t="s">
        <v>18</v>
      </c>
    </row>
    <row r="4" spans="1:11" ht="32.25" customHeight="1" x14ac:dyDescent="0.25">
      <c r="A4" s="180"/>
      <c r="B4" s="173"/>
      <c r="C4" s="168" t="s">
        <v>17</v>
      </c>
      <c r="D4" s="168" t="s">
        <v>16</v>
      </c>
      <c r="E4" s="180"/>
      <c r="F4" s="175"/>
      <c r="G4" s="170" t="s">
        <v>15</v>
      </c>
      <c r="H4" s="176" t="s">
        <v>14</v>
      </c>
      <c r="I4" s="178"/>
      <c r="J4" s="170" t="s">
        <v>13</v>
      </c>
      <c r="K4" s="182"/>
    </row>
    <row r="5" spans="1:11" ht="74.25" customHeight="1" x14ac:dyDescent="0.25">
      <c r="A5" s="169"/>
      <c r="B5" s="174"/>
      <c r="C5" s="169"/>
      <c r="D5" s="169"/>
      <c r="E5" s="169"/>
      <c r="F5" s="171"/>
      <c r="G5" s="171"/>
      <c r="H5" s="12" t="s">
        <v>12</v>
      </c>
      <c r="I5" s="12" t="s">
        <v>11</v>
      </c>
      <c r="J5" s="171"/>
      <c r="K5" s="183"/>
    </row>
    <row r="6" spans="1:11" x14ac:dyDescent="0.25">
      <c r="A6" s="3">
        <v>1</v>
      </c>
      <c r="B6" s="3">
        <v>2</v>
      </c>
      <c r="C6" s="4" t="s">
        <v>10</v>
      </c>
      <c r="D6" s="4" t="s">
        <v>9</v>
      </c>
      <c r="E6" s="4" t="s">
        <v>8</v>
      </c>
      <c r="F6" s="5" t="s">
        <v>7</v>
      </c>
      <c r="G6" s="5" t="s">
        <v>6</v>
      </c>
      <c r="H6" s="5" t="s">
        <v>5</v>
      </c>
      <c r="I6" s="5" t="s">
        <v>4</v>
      </c>
      <c r="J6" s="5" t="s">
        <v>3</v>
      </c>
      <c r="K6" s="6">
        <v>11</v>
      </c>
    </row>
    <row r="7" spans="1:11" ht="25.5" x14ac:dyDescent="0.25">
      <c r="A7" s="82">
        <v>1</v>
      </c>
      <c r="B7" s="83" t="s">
        <v>67</v>
      </c>
      <c r="C7" s="84" t="s">
        <v>34</v>
      </c>
      <c r="D7" s="85" t="s">
        <v>35</v>
      </c>
      <c r="E7" s="85" t="s">
        <v>30</v>
      </c>
      <c r="F7" s="86">
        <v>1872</v>
      </c>
      <c r="G7" s="86">
        <v>1872</v>
      </c>
      <c r="H7" s="86">
        <v>0</v>
      </c>
      <c r="I7" s="86">
        <v>0</v>
      </c>
      <c r="J7" s="86">
        <v>0</v>
      </c>
      <c r="K7" s="87">
        <v>46266</v>
      </c>
    </row>
    <row r="8" spans="1:11" ht="25.5" x14ac:dyDescent="0.25">
      <c r="A8" s="82">
        <f>A7+1</f>
        <v>2</v>
      </c>
      <c r="B8" s="83" t="s">
        <v>67</v>
      </c>
      <c r="C8" s="84" t="s">
        <v>34</v>
      </c>
      <c r="D8" s="85" t="s">
        <v>36</v>
      </c>
      <c r="E8" s="85" t="s">
        <v>30</v>
      </c>
      <c r="F8" s="86">
        <v>205.4</v>
      </c>
      <c r="G8" s="86">
        <v>205.4</v>
      </c>
      <c r="H8" s="86">
        <v>0</v>
      </c>
      <c r="I8" s="86">
        <v>0</v>
      </c>
      <c r="J8" s="86">
        <v>0</v>
      </c>
      <c r="K8" s="87">
        <v>46235</v>
      </c>
    </row>
    <row r="9" spans="1:11" ht="25.5" x14ac:dyDescent="0.25">
      <c r="A9" s="82">
        <f t="shared" ref="A9:A42" si="0">A8+1</f>
        <v>3</v>
      </c>
      <c r="B9" s="83" t="s">
        <v>67</v>
      </c>
      <c r="C9" s="84" t="s">
        <v>34</v>
      </c>
      <c r="D9" s="85" t="s">
        <v>296</v>
      </c>
      <c r="E9" s="85" t="s">
        <v>30</v>
      </c>
      <c r="F9" s="86">
        <v>28.1</v>
      </c>
      <c r="G9" s="86">
        <v>28.1</v>
      </c>
      <c r="H9" s="86">
        <v>0</v>
      </c>
      <c r="I9" s="86">
        <v>0</v>
      </c>
      <c r="J9" s="86">
        <v>0</v>
      </c>
      <c r="K9" s="87">
        <v>46235</v>
      </c>
    </row>
    <row r="10" spans="1:11" ht="25.5" x14ac:dyDescent="0.25">
      <c r="A10" s="82">
        <f t="shared" si="0"/>
        <v>4</v>
      </c>
      <c r="B10" s="83" t="s">
        <v>67</v>
      </c>
      <c r="C10" s="84" t="s">
        <v>34</v>
      </c>
      <c r="D10" s="85" t="s">
        <v>38</v>
      </c>
      <c r="E10" s="85" t="s">
        <v>30</v>
      </c>
      <c r="F10" s="86">
        <v>700</v>
      </c>
      <c r="G10" s="86">
        <v>700</v>
      </c>
      <c r="H10" s="86">
        <v>0</v>
      </c>
      <c r="I10" s="86">
        <v>0</v>
      </c>
      <c r="J10" s="86">
        <v>0</v>
      </c>
      <c r="K10" s="87">
        <v>46296</v>
      </c>
    </row>
    <row r="11" spans="1:11" ht="25.5" x14ac:dyDescent="0.25">
      <c r="A11" s="82">
        <f t="shared" si="0"/>
        <v>5</v>
      </c>
      <c r="B11" s="83" t="s">
        <v>67</v>
      </c>
      <c r="C11" s="84" t="s">
        <v>34</v>
      </c>
      <c r="D11" s="85" t="s">
        <v>39</v>
      </c>
      <c r="E11" s="85" t="s">
        <v>30</v>
      </c>
      <c r="F11" s="86">
        <v>25.2</v>
      </c>
      <c r="G11" s="86">
        <v>25.2</v>
      </c>
      <c r="H11" s="86">
        <v>0</v>
      </c>
      <c r="I11" s="86">
        <v>0</v>
      </c>
      <c r="J11" s="86">
        <v>0</v>
      </c>
      <c r="K11" s="87">
        <v>46296</v>
      </c>
    </row>
    <row r="12" spans="1:11" ht="25.5" x14ac:dyDescent="0.25">
      <c r="A12" s="82">
        <f t="shared" si="0"/>
        <v>6</v>
      </c>
      <c r="B12" s="83" t="s">
        <v>67</v>
      </c>
      <c r="C12" s="84" t="s">
        <v>34</v>
      </c>
      <c r="D12" s="85" t="s">
        <v>40</v>
      </c>
      <c r="E12" s="85" t="s">
        <v>30</v>
      </c>
      <c r="F12" s="86">
        <v>72</v>
      </c>
      <c r="G12" s="86">
        <v>72</v>
      </c>
      <c r="H12" s="86">
        <v>0</v>
      </c>
      <c r="I12" s="86">
        <v>0</v>
      </c>
      <c r="J12" s="86">
        <v>0</v>
      </c>
      <c r="K12" s="87">
        <v>46296</v>
      </c>
    </row>
    <row r="13" spans="1:11" ht="45" customHeight="1" x14ac:dyDescent="0.25">
      <c r="A13" s="82">
        <f t="shared" si="0"/>
        <v>7</v>
      </c>
      <c r="B13" s="83" t="s">
        <v>67</v>
      </c>
      <c r="C13" s="84" t="s">
        <v>34</v>
      </c>
      <c r="D13" s="85" t="s">
        <v>41</v>
      </c>
      <c r="E13" s="85" t="s">
        <v>30</v>
      </c>
      <c r="F13" s="86">
        <v>727.5</v>
      </c>
      <c r="G13" s="86">
        <v>727.5</v>
      </c>
      <c r="H13" s="86">
        <v>0</v>
      </c>
      <c r="I13" s="86">
        <v>0</v>
      </c>
      <c r="J13" s="86">
        <v>0</v>
      </c>
      <c r="K13" s="87">
        <v>46266</v>
      </c>
    </row>
    <row r="14" spans="1:11" ht="42" customHeight="1" x14ac:dyDescent="0.25">
      <c r="A14" s="82">
        <f t="shared" si="0"/>
        <v>8</v>
      </c>
      <c r="B14" s="83" t="s">
        <v>67</v>
      </c>
      <c r="C14" s="88" t="s">
        <v>42</v>
      </c>
      <c r="D14" s="85" t="s">
        <v>43</v>
      </c>
      <c r="E14" s="85" t="s">
        <v>44</v>
      </c>
      <c r="F14" s="86">
        <v>10</v>
      </c>
      <c r="G14" s="86">
        <v>10</v>
      </c>
      <c r="H14" s="86">
        <v>0</v>
      </c>
      <c r="I14" s="86">
        <v>0</v>
      </c>
      <c r="J14" s="86">
        <v>0</v>
      </c>
      <c r="K14" s="87">
        <v>46266</v>
      </c>
    </row>
    <row r="15" spans="1:11" ht="46.5" customHeight="1" x14ac:dyDescent="0.25">
      <c r="A15" s="82">
        <f t="shared" si="0"/>
        <v>9</v>
      </c>
      <c r="B15" s="83" t="s">
        <v>67</v>
      </c>
      <c r="C15" s="84" t="s">
        <v>34</v>
      </c>
      <c r="D15" s="85" t="s">
        <v>45</v>
      </c>
      <c r="E15" s="85" t="s">
        <v>30</v>
      </c>
      <c r="F15" s="86">
        <v>796.5</v>
      </c>
      <c r="G15" s="86">
        <v>796.5</v>
      </c>
      <c r="H15" s="86">
        <v>0</v>
      </c>
      <c r="I15" s="86">
        <v>0</v>
      </c>
      <c r="J15" s="86">
        <v>0</v>
      </c>
      <c r="K15" s="87">
        <v>46235</v>
      </c>
    </row>
    <row r="16" spans="1:11" ht="25.5" x14ac:dyDescent="0.25">
      <c r="A16" s="82">
        <f t="shared" si="0"/>
        <v>10</v>
      </c>
      <c r="B16" s="83" t="s">
        <v>67</v>
      </c>
      <c r="C16" s="88" t="s">
        <v>42</v>
      </c>
      <c r="D16" s="85" t="s">
        <v>26</v>
      </c>
      <c r="E16" s="85" t="s">
        <v>44</v>
      </c>
      <c r="F16" s="86">
        <v>57</v>
      </c>
      <c r="G16" s="86">
        <v>57</v>
      </c>
      <c r="H16" s="86">
        <v>0</v>
      </c>
      <c r="I16" s="86">
        <v>0</v>
      </c>
      <c r="J16" s="86">
        <v>0</v>
      </c>
      <c r="K16" s="87">
        <v>46266</v>
      </c>
    </row>
    <row r="17" spans="1:11" ht="25.5" x14ac:dyDescent="0.25">
      <c r="A17" s="82">
        <f t="shared" si="0"/>
        <v>11</v>
      </c>
      <c r="B17" s="83" t="s">
        <v>67</v>
      </c>
      <c r="C17" s="84" t="s">
        <v>34</v>
      </c>
      <c r="D17" s="85" t="s">
        <v>27</v>
      </c>
      <c r="E17" s="85" t="s">
        <v>30</v>
      </c>
      <c r="F17" s="86">
        <v>570.29999999999995</v>
      </c>
      <c r="G17" s="86">
        <v>570.29999999999995</v>
      </c>
      <c r="H17" s="86">
        <v>0</v>
      </c>
      <c r="I17" s="86">
        <v>0</v>
      </c>
      <c r="J17" s="86">
        <v>0</v>
      </c>
      <c r="K17" s="87">
        <v>46296</v>
      </c>
    </row>
    <row r="18" spans="1:11" ht="38.25" x14ac:dyDescent="0.25">
      <c r="A18" s="82">
        <f t="shared" si="0"/>
        <v>12</v>
      </c>
      <c r="B18" s="83" t="s">
        <v>67</v>
      </c>
      <c r="C18" s="84" t="s">
        <v>34</v>
      </c>
      <c r="D18" s="85" t="s">
        <v>46</v>
      </c>
      <c r="E18" s="85" t="s">
        <v>30</v>
      </c>
      <c r="F18" s="86">
        <v>50</v>
      </c>
      <c r="G18" s="86">
        <v>50</v>
      </c>
      <c r="H18" s="86">
        <v>0</v>
      </c>
      <c r="I18" s="86">
        <v>0</v>
      </c>
      <c r="J18" s="86">
        <v>0</v>
      </c>
      <c r="K18" s="87">
        <v>46296</v>
      </c>
    </row>
    <row r="19" spans="1:11" ht="63.75" x14ac:dyDescent="0.25">
      <c r="A19" s="82">
        <f t="shared" si="0"/>
        <v>13</v>
      </c>
      <c r="B19" s="83" t="s">
        <v>67</v>
      </c>
      <c r="C19" s="85" t="s">
        <v>47</v>
      </c>
      <c r="D19" s="85" t="s">
        <v>48</v>
      </c>
      <c r="E19" s="85" t="s">
        <v>44</v>
      </c>
      <c r="F19" s="86">
        <v>150</v>
      </c>
      <c r="G19" s="86">
        <v>150</v>
      </c>
      <c r="H19" s="86">
        <v>0</v>
      </c>
      <c r="I19" s="86">
        <v>0</v>
      </c>
      <c r="J19" s="86">
        <v>0</v>
      </c>
      <c r="K19" s="87">
        <v>46296</v>
      </c>
    </row>
    <row r="20" spans="1:11" ht="25.5" x14ac:dyDescent="0.25">
      <c r="A20" s="82">
        <f t="shared" si="0"/>
        <v>14</v>
      </c>
      <c r="B20" s="83" t="s">
        <v>67</v>
      </c>
      <c r="C20" s="88" t="s">
        <v>42</v>
      </c>
      <c r="D20" s="85" t="s">
        <v>49</v>
      </c>
      <c r="E20" s="85" t="s">
        <v>44</v>
      </c>
      <c r="F20" s="86">
        <v>56.1</v>
      </c>
      <c r="G20" s="86">
        <v>56.1</v>
      </c>
      <c r="H20" s="86">
        <v>0</v>
      </c>
      <c r="I20" s="86">
        <v>0</v>
      </c>
      <c r="J20" s="86">
        <v>0</v>
      </c>
      <c r="K20" s="87">
        <v>46296</v>
      </c>
    </row>
    <row r="21" spans="1:11" ht="38.25" x14ac:dyDescent="0.25">
      <c r="A21" s="82">
        <f t="shared" si="0"/>
        <v>15</v>
      </c>
      <c r="B21" s="83" t="s">
        <v>67</v>
      </c>
      <c r="C21" s="84" t="s">
        <v>34</v>
      </c>
      <c r="D21" s="85" t="s">
        <v>50</v>
      </c>
      <c r="E21" s="85" t="s">
        <v>30</v>
      </c>
      <c r="F21" s="86">
        <v>103.3</v>
      </c>
      <c r="G21" s="86">
        <v>103.3</v>
      </c>
      <c r="H21" s="86">
        <v>0</v>
      </c>
      <c r="I21" s="86">
        <v>0</v>
      </c>
      <c r="J21" s="86">
        <v>0</v>
      </c>
      <c r="K21" s="87">
        <v>46296</v>
      </c>
    </row>
    <row r="22" spans="1:11" ht="38.25" x14ac:dyDescent="0.25">
      <c r="A22" s="82">
        <f t="shared" si="0"/>
        <v>16</v>
      </c>
      <c r="B22" s="83" t="s">
        <v>67</v>
      </c>
      <c r="C22" s="84" t="s">
        <v>34</v>
      </c>
      <c r="D22" s="85" t="s">
        <v>51</v>
      </c>
      <c r="E22" s="85" t="s">
        <v>30</v>
      </c>
      <c r="F22" s="86">
        <v>100</v>
      </c>
      <c r="G22" s="86">
        <v>100</v>
      </c>
      <c r="H22" s="86">
        <v>0</v>
      </c>
      <c r="I22" s="86">
        <v>0</v>
      </c>
      <c r="J22" s="86">
        <v>0</v>
      </c>
      <c r="K22" s="87">
        <v>46296</v>
      </c>
    </row>
    <row r="23" spans="1:11" ht="25.5" x14ac:dyDescent="0.25">
      <c r="A23" s="82">
        <f t="shared" si="0"/>
        <v>17</v>
      </c>
      <c r="B23" s="83" t="s">
        <v>67</v>
      </c>
      <c r="C23" s="84" t="s">
        <v>34</v>
      </c>
      <c r="D23" s="85" t="s">
        <v>52</v>
      </c>
      <c r="E23" s="85" t="s">
        <v>30</v>
      </c>
      <c r="F23" s="86">
        <v>250</v>
      </c>
      <c r="G23" s="86">
        <v>250</v>
      </c>
      <c r="H23" s="86">
        <v>0</v>
      </c>
      <c r="I23" s="86">
        <v>0</v>
      </c>
      <c r="J23" s="86">
        <v>0</v>
      </c>
      <c r="K23" s="87">
        <v>46296</v>
      </c>
    </row>
    <row r="24" spans="1:11" ht="25.5" x14ac:dyDescent="0.25">
      <c r="A24" s="82">
        <f t="shared" si="0"/>
        <v>18</v>
      </c>
      <c r="B24" s="83" t="s">
        <v>67</v>
      </c>
      <c r="C24" s="84" t="s">
        <v>34</v>
      </c>
      <c r="D24" s="85" t="s">
        <v>53</v>
      </c>
      <c r="E24" s="85" t="s">
        <v>30</v>
      </c>
      <c r="F24" s="86">
        <v>108.1</v>
      </c>
      <c r="G24" s="86">
        <v>108.1</v>
      </c>
      <c r="H24" s="86">
        <v>0</v>
      </c>
      <c r="I24" s="86">
        <v>0</v>
      </c>
      <c r="J24" s="86">
        <v>0</v>
      </c>
      <c r="K24" s="87">
        <v>46296</v>
      </c>
    </row>
    <row r="25" spans="1:11" ht="25.5" x14ac:dyDescent="0.25">
      <c r="A25" s="82">
        <f t="shared" si="0"/>
        <v>19</v>
      </c>
      <c r="B25" s="83" t="s">
        <v>67</v>
      </c>
      <c r="C25" s="88" t="s">
        <v>42</v>
      </c>
      <c r="D25" s="85" t="s">
        <v>28</v>
      </c>
      <c r="E25" s="85" t="s">
        <v>44</v>
      </c>
      <c r="F25" s="86">
        <v>50</v>
      </c>
      <c r="G25" s="86">
        <v>50</v>
      </c>
      <c r="H25" s="86">
        <v>0</v>
      </c>
      <c r="I25" s="86">
        <v>0</v>
      </c>
      <c r="J25" s="86">
        <v>0</v>
      </c>
      <c r="K25" s="87">
        <v>46296</v>
      </c>
    </row>
    <row r="26" spans="1:11" ht="25.5" x14ac:dyDescent="0.25">
      <c r="A26" s="82">
        <f t="shared" si="0"/>
        <v>20</v>
      </c>
      <c r="B26" s="83" t="s">
        <v>67</v>
      </c>
      <c r="C26" s="84" t="s">
        <v>42</v>
      </c>
      <c r="D26" s="85" t="s">
        <v>56</v>
      </c>
      <c r="E26" s="85" t="s">
        <v>44</v>
      </c>
      <c r="F26" s="86">
        <v>34.65</v>
      </c>
      <c r="G26" s="86">
        <v>34.65</v>
      </c>
      <c r="H26" s="86">
        <v>0</v>
      </c>
      <c r="I26" s="86">
        <v>0</v>
      </c>
      <c r="J26" s="86">
        <v>0</v>
      </c>
      <c r="K26" s="87">
        <v>46296</v>
      </c>
    </row>
    <row r="27" spans="1:11" ht="25.5" x14ac:dyDescent="0.25">
      <c r="A27" s="82">
        <f t="shared" si="0"/>
        <v>21</v>
      </c>
      <c r="B27" s="83" t="s">
        <v>67</v>
      </c>
      <c r="C27" s="84" t="s">
        <v>34</v>
      </c>
      <c r="D27" s="85" t="s">
        <v>58</v>
      </c>
      <c r="E27" s="85" t="s">
        <v>30</v>
      </c>
      <c r="F27" s="86">
        <v>351.2</v>
      </c>
      <c r="G27" s="86">
        <v>351.2</v>
      </c>
      <c r="H27" s="86">
        <v>0</v>
      </c>
      <c r="I27" s="86">
        <v>0</v>
      </c>
      <c r="J27" s="86">
        <v>0</v>
      </c>
      <c r="K27" s="87">
        <v>46266</v>
      </c>
    </row>
    <row r="28" spans="1:11" ht="25.5" x14ac:dyDescent="0.25">
      <c r="A28" s="82">
        <f t="shared" si="0"/>
        <v>22</v>
      </c>
      <c r="B28" s="83" t="s">
        <v>67</v>
      </c>
      <c r="C28" s="84" t="s">
        <v>42</v>
      </c>
      <c r="D28" s="85" t="s">
        <v>31</v>
      </c>
      <c r="E28" s="85" t="s">
        <v>44</v>
      </c>
      <c r="F28" s="86">
        <v>62</v>
      </c>
      <c r="G28" s="86">
        <f>F28</f>
        <v>62</v>
      </c>
      <c r="H28" s="86">
        <v>0</v>
      </c>
      <c r="I28" s="86">
        <v>0</v>
      </c>
      <c r="J28" s="86">
        <v>0</v>
      </c>
      <c r="K28" s="87">
        <v>46296</v>
      </c>
    </row>
    <row r="29" spans="1:11" ht="25.5" x14ac:dyDescent="0.25">
      <c r="A29" s="82">
        <f t="shared" si="0"/>
        <v>23</v>
      </c>
      <c r="B29" s="83" t="s">
        <v>67</v>
      </c>
      <c r="C29" s="84" t="s">
        <v>34</v>
      </c>
      <c r="D29" s="85" t="s">
        <v>61</v>
      </c>
      <c r="E29" s="85" t="s">
        <v>30</v>
      </c>
      <c r="F29" s="86">
        <v>95</v>
      </c>
      <c r="G29" s="86">
        <f>F29</f>
        <v>95</v>
      </c>
      <c r="H29" s="86">
        <v>0</v>
      </c>
      <c r="I29" s="86">
        <v>0</v>
      </c>
      <c r="J29" s="86">
        <v>0</v>
      </c>
      <c r="K29" s="87">
        <v>46296</v>
      </c>
    </row>
    <row r="30" spans="1:11" ht="38.25" x14ac:dyDescent="0.25">
      <c r="A30" s="82">
        <f t="shared" si="0"/>
        <v>24</v>
      </c>
      <c r="B30" s="83" t="s">
        <v>67</v>
      </c>
      <c r="C30" s="84" t="s">
        <v>34</v>
      </c>
      <c r="D30" s="85" t="s">
        <v>62</v>
      </c>
      <c r="E30" s="85" t="s">
        <v>30</v>
      </c>
      <c r="F30" s="86">
        <v>150</v>
      </c>
      <c r="G30" s="86">
        <f>F30</f>
        <v>150</v>
      </c>
      <c r="H30" s="86">
        <v>0</v>
      </c>
      <c r="I30" s="86">
        <v>0</v>
      </c>
      <c r="J30" s="86">
        <v>0</v>
      </c>
      <c r="K30" s="87">
        <v>46296</v>
      </c>
    </row>
    <row r="31" spans="1:11" ht="25.5" x14ac:dyDescent="0.25">
      <c r="A31" s="82">
        <f t="shared" si="0"/>
        <v>25</v>
      </c>
      <c r="B31" s="83" t="s">
        <v>67</v>
      </c>
      <c r="C31" s="84" t="s">
        <v>34</v>
      </c>
      <c r="D31" s="85" t="s">
        <v>64</v>
      </c>
      <c r="E31" s="85" t="s">
        <v>30</v>
      </c>
      <c r="F31" s="86">
        <v>160</v>
      </c>
      <c r="G31" s="86">
        <f>F31</f>
        <v>160</v>
      </c>
      <c r="H31" s="86">
        <v>0</v>
      </c>
      <c r="I31" s="86">
        <v>0</v>
      </c>
      <c r="J31" s="86">
        <v>0</v>
      </c>
      <c r="K31" s="87">
        <v>46266</v>
      </c>
    </row>
    <row r="32" spans="1:11" ht="27" customHeight="1" x14ac:dyDescent="0.25">
      <c r="A32" s="148">
        <f>A31+1</f>
        <v>26</v>
      </c>
      <c r="B32" s="149" t="s">
        <v>99</v>
      </c>
      <c r="C32" s="150" t="s">
        <v>100</v>
      </c>
      <c r="D32" s="150" t="s">
        <v>102</v>
      </c>
      <c r="E32" s="150" t="s">
        <v>30</v>
      </c>
      <c r="F32" s="151">
        <v>1300</v>
      </c>
      <c r="G32" s="151">
        <f>F32</f>
        <v>1300</v>
      </c>
      <c r="H32" s="152">
        <v>0</v>
      </c>
      <c r="I32" s="152">
        <v>0</v>
      </c>
      <c r="J32" s="152">
        <v>0</v>
      </c>
      <c r="K32" s="150" t="s">
        <v>311</v>
      </c>
    </row>
    <row r="33" spans="1:11" ht="25.5" x14ac:dyDescent="0.25">
      <c r="A33" s="29">
        <f>A32+1</f>
        <v>27</v>
      </c>
      <c r="B33" s="161" t="s">
        <v>133</v>
      </c>
      <c r="C33" s="30" t="s">
        <v>314</v>
      </c>
      <c r="D33" s="31" t="s">
        <v>134</v>
      </c>
      <c r="E33" s="32" t="s">
        <v>30</v>
      </c>
      <c r="F33" s="33">
        <f>G33+H33</f>
        <v>1200</v>
      </c>
      <c r="G33" s="33">
        <v>550</v>
      </c>
      <c r="H33" s="34">
        <v>650</v>
      </c>
      <c r="I33" s="34">
        <v>0</v>
      </c>
      <c r="J33" s="34">
        <v>0</v>
      </c>
      <c r="K33" s="162">
        <v>46266</v>
      </c>
    </row>
    <row r="34" spans="1:11" ht="81" customHeight="1" x14ac:dyDescent="0.25">
      <c r="A34" s="121">
        <f>A33+1</f>
        <v>28</v>
      </c>
      <c r="B34" s="108" t="s">
        <v>177</v>
      </c>
      <c r="C34" s="110" t="s">
        <v>302</v>
      </c>
      <c r="D34" s="104" t="s">
        <v>303</v>
      </c>
      <c r="E34" s="105" t="s">
        <v>299</v>
      </c>
      <c r="F34" s="106">
        <f>932164.73/1000</f>
        <v>932.16472999999996</v>
      </c>
      <c r="G34" s="107">
        <f>F34</f>
        <v>932.16472999999996</v>
      </c>
      <c r="H34" s="109">
        <v>0</v>
      </c>
      <c r="I34" s="109">
        <v>0</v>
      </c>
      <c r="J34" s="108" t="s">
        <v>183</v>
      </c>
      <c r="K34" s="108" t="s">
        <v>304</v>
      </c>
    </row>
    <row r="35" spans="1:11" ht="76.5" customHeight="1" x14ac:dyDescent="0.25">
      <c r="A35" s="121">
        <f t="shared" si="0"/>
        <v>29</v>
      </c>
      <c r="B35" s="108" t="s">
        <v>177</v>
      </c>
      <c r="C35" s="110" t="s">
        <v>297</v>
      </c>
      <c r="D35" s="104" t="s">
        <v>298</v>
      </c>
      <c r="E35" s="105" t="s">
        <v>299</v>
      </c>
      <c r="F35" s="106">
        <f>1800000/1000</f>
        <v>1800</v>
      </c>
      <c r="G35" s="107">
        <f>F35</f>
        <v>1800</v>
      </c>
      <c r="H35" s="109"/>
      <c r="I35" s="109">
        <v>0</v>
      </c>
      <c r="J35" s="109">
        <v>0</v>
      </c>
      <c r="K35" s="108" t="s">
        <v>304</v>
      </c>
    </row>
    <row r="36" spans="1:11" ht="64.5" customHeight="1" x14ac:dyDescent="0.25">
      <c r="A36" s="121">
        <f t="shared" si="0"/>
        <v>30</v>
      </c>
      <c r="B36" s="108" t="s">
        <v>177</v>
      </c>
      <c r="C36" s="111" t="s">
        <v>178</v>
      </c>
      <c r="D36" s="104" t="s">
        <v>179</v>
      </c>
      <c r="E36" s="105" t="s">
        <v>299</v>
      </c>
      <c r="F36" s="106">
        <f>456115.35/1000</f>
        <v>456.11534999999998</v>
      </c>
      <c r="G36" s="107">
        <f>F36</f>
        <v>456.11534999999998</v>
      </c>
      <c r="H36" s="109"/>
      <c r="I36" s="109">
        <v>0</v>
      </c>
      <c r="J36" s="109">
        <v>0</v>
      </c>
      <c r="K36" s="164" t="s">
        <v>283</v>
      </c>
    </row>
    <row r="37" spans="1:11" ht="63" customHeight="1" x14ac:dyDescent="0.25">
      <c r="A37" s="121">
        <f t="shared" si="0"/>
        <v>31</v>
      </c>
      <c r="B37" s="108" t="s">
        <v>177</v>
      </c>
      <c r="C37" s="111" t="s">
        <v>180</v>
      </c>
      <c r="D37" s="104" t="s">
        <v>181</v>
      </c>
      <c r="E37" s="105" t="s">
        <v>300</v>
      </c>
      <c r="F37" s="106">
        <v>2000</v>
      </c>
      <c r="G37" s="107">
        <f>F37</f>
        <v>2000</v>
      </c>
      <c r="H37" s="109"/>
      <c r="I37" s="109">
        <v>0</v>
      </c>
      <c r="J37" s="109">
        <v>0</v>
      </c>
      <c r="K37" s="164" t="s">
        <v>283</v>
      </c>
    </row>
    <row r="38" spans="1:11" ht="63" customHeight="1" x14ac:dyDescent="0.25">
      <c r="A38" s="121">
        <f t="shared" si="0"/>
        <v>32</v>
      </c>
      <c r="B38" s="108" t="s">
        <v>177</v>
      </c>
      <c r="C38" s="111" t="s">
        <v>182</v>
      </c>
      <c r="D38" s="104" t="s">
        <v>301</v>
      </c>
      <c r="E38" s="105" t="s">
        <v>300</v>
      </c>
      <c r="F38" s="106">
        <f>5399462.36/1000</f>
        <v>5399.4623600000004</v>
      </c>
      <c r="G38" s="106">
        <f>F38</f>
        <v>5399.4623600000004</v>
      </c>
      <c r="H38" s="109"/>
      <c r="I38" s="109">
        <v>0</v>
      </c>
      <c r="J38" s="109">
        <v>0</v>
      </c>
      <c r="K38" s="164" t="s">
        <v>283</v>
      </c>
    </row>
    <row r="39" spans="1:11" ht="77.25" customHeight="1" x14ac:dyDescent="0.25">
      <c r="A39" s="121">
        <f t="shared" si="0"/>
        <v>33</v>
      </c>
      <c r="B39" s="108" t="s">
        <v>177</v>
      </c>
      <c r="C39" s="111" t="s">
        <v>196</v>
      </c>
      <c r="D39" s="104" t="s">
        <v>197</v>
      </c>
      <c r="E39" s="105" t="s">
        <v>299</v>
      </c>
      <c r="F39" s="106">
        <f>12089294.12/1000</f>
        <v>12089.294119999999</v>
      </c>
      <c r="G39" s="106"/>
      <c r="H39" s="107">
        <f>F39</f>
        <v>12089.294119999999</v>
      </c>
      <c r="I39" s="109">
        <v>0</v>
      </c>
      <c r="J39" s="109">
        <v>0</v>
      </c>
      <c r="K39" s="165" t="s">
        <v>305</v>
      </c>
    </row>
    <row r="40" spans="1:11" ht="72" customHeight="1" x14ac:dyDescent="0.25">
      <c r="A40" s="121">
        <f t="shared" si="0"/>
        <v>34</v>
      </c>
      <c r="B40" s="108" t="s">
        <v>177</v>
      </c>
      <c r="C40" s="111" t="s">
        <v>204</v>
      </c>
      <c r="D40" s="104" t="s">
        <v>205</v>
      </c>
      <c r="E40" s="105" t="s">
        <v>299</v>
      </c>
      <c r="F40" s="106">
        <f>5109300/1000</f>
        <v>5109.3</v>
      </c>
      <c r="G40" s="106"/>
      <c r="H40" s="107">
        <f>F40</f>
        <v>5109.3</v>
      </c>
      <c r="I40" s="109">
        <v>0</v>
      </c>
      <c r="J40" s="109">
        <v>0</v>
      </c>
      <c r="K40" s="165" t="s">
        <v>305</v>
      </c>
    </row>
    <row r="41" spans="1:11" ht="61.5" customHeight="1" x14ac:dyDescent="0.25">
      <c r="A41" s="121">
        <f t="shared" si="0"/>
        <v>35</v>
      </c>
      <c r="B41" s="108" t="s">
        <v>177</v>
      </c>
      <c r="C41" s="111" t="s">
        <v>185</v>
      </c>
      <c r="D41" s="104" t="s">
        <v>186</v>
      </c>
      <c r="E41" s="105" t="s">
        <v>299</v>
      </c>
      <c r="F41" s="106">
        <f>1499034.6/1000</f>
        <v>1499.0346000000002</v>
      </c>
      <c r="G41" s="106"/>
      <c r="H41" s="107">
        <f>F41</f>
        <v>1499.0346000000002</v>
      </c>
      <c r="I41" s="109">
        <v>0</v>
      </c>
      <c r="J41" s="109">
        <v>0</v>
      </c>
      <c r="K41" s="165" t="s">
        <v>306</v>
      </c>
    </row>
    <row r="42" spans="1:11" ht="67.5" customHeight="1" x14ac:dyDescent="0.25">
      <c r="A42" s="121">
        <f t="shared" si="0"/>
        <v>36</v>
      </c>
      <c r="B42" s="108" t="s">
        <v>177</v>
      </c>
      <c r="C42" s="111" t="s">
        <v>189</v>
      </c>
      <c r="D42" s="104" t="s">
        <v>190</v>
      </c>
      <c r="E42" s="105" t="s">
        <v>300</v>
      </c>
      <c r="F42" s="106">
        <f>5000000/1000</f>
        <v>5000</v>
      </c>
      <c r="G42" s="106"/>
      <c r="H42" s="107">
        <f>F42</f>
        <v>5000</v>
      </c>
      <c r="I42" s="109">
        <v>0</v>
      </c>
      <c r="J42" s="109">
        <v>0</v>
      </c>
      <c r="K42" s="165" t="s">
        <v>307</v>
      </c>
    </row>
    <row r="43" spans="1:11" ht="25.5" x14ac:dyDescent="0.25">
      <c r="A43" s="156">
        <f>A42+1</f>
        <v>37</v>
      </c>
      <c r="B43" s="155" t="s">
        <v>272</v>
      </c>
      <c r="C43" s="192" t="s">
        <v>312</v>
      </c>
      <c r="D43" s="192" t="s">
        <v>313</v>
      </c>
      <c r="E43" s="192" t="s">
        <v>30</v>
      </c>
      <c r="F43" s="193">
        <v>1858.66</v>
      </c>
      <c r="G43" s="193">
        <v>1858.66</v>
      </c>
      <c r="H43" s="193"/>
      <c r="I43" s="193"/>
      <c r="J43" s="193"/>
      <c r="K43" s="192" t="s">
        <v>304</v>
      </c>
    </row>
    <row r="44" spans="1:11" ht="63.75" x14ac:dyDescent="0.25">
      <c r="A44" s="53">
        <f>A43+1</f>
        <v>38</v>
      </c>
      <c r="B44" s="59" t="s">
        <v>276</v>
      </c>
      <c r="C44" s="59" t="s">
        <v>277</v>
      </c>
      <c r="D44" s="59" t="s">
        <v>315</v>
      </c>
      <c r="E44" s="59" t="s">
        <v>30</v>
      </c>
      <c r="F44" s="60">
        <v>1298.02</v>
      </c>
      <c r="G44" s="60">
        <v>1298.02</v>
      </c>
      <c r="H44" s="60">
        <v>0</v>
      </c>
      <c r="I44" s="60">
        <v>0</v>
      </c>
      <c r="J44" s="60">
        <v>0</v>
      </c>
      <c r="K44" s="59" t="s">
        <v>283</v>
      </c>
    </row>
    <row r="45" spans="1:11" ht="59.25" customHeight="1" x14ac:dyDescent="0.25">
      <c r="A45" s="187" t="s">
        <v>2</v>
      </c>
      <c r="B45" s="188"/>
      <c r="C45" s="188"/>
      <c r="D45" s="189"/>
      <c r="E45" s="190"/>
      <c r="F45" s="191">
        <f>SUM(F7:F44)</f>
        <v>46726.401160000001</v>
      </c>
      <c r="G45" s="191">
        <f>SUM(G7:G44)</f>
        <v>22378.772440000001</v>
      </c>
      <c r="H45" s="191">
        <f>SUM(H7:H44)</f>
        <v>24347.628719999997</v>
      </c>
      <c r="I45" s="191">
        <f>SUM(I7:I44)</f>
        <v>0</v>
      </c>
      <c r="J45" s="49"/>
      <c r="K45" s="50"/>
    </row>
    <row r="46" spans="1:11" ht="25.5" x14ac:dyDescent="0.25">
      <c r="A46" s="79" t="s">
        <v>29</v>
      </c>
      <c r="B46" s="78" t="s">
        <v>33</v>
      </c>
      <c r="C46" s="78" t="s">
        <v>68</v>
      </c>
      <c r="D46" s="78" t="s">
        <v>35</v>
      </c>
      <c r="E46" s="78" t="s">
        <v>30</v>
      </c>
      <c r="F46" s="89">
        <v>3100</v>
      </c>
      <c r="G46" s="89">
        <v>0</v>
      </c>
      <c r="H46" s="90">
        <v>3100</v>
      </c>
      <c r="I46" s="90">
        <v>0</v>
      </c>
      <c r="J46" s="90">
        <v>0</v>
      </c>
      <c r="K46" s="91">
        <v>46388</v>
      </c>
    </row>
    <row r="47" spans="1:11" ht="25.5" x14ac:dyDescent="0.25">
      <c r="A47" s="77">
        <f t="shared" ref="A47:A132" si="1">A46+1</f>
        <v>2</v>
      </c>
      <c r="B47" s="78" t="s">
        <v>33</v>
      </c>
      <c r="C47" s="78" t="s">
        <v>68</v>
      </c>
      <c r="D47" s="78" t="s">
        <v>36</v>
      </c>
      <c r="E47" s="78" t="s">
        <v>30</v>
      </c>
      <c r="F47" s="89">
        <v>205.4</v>
      </c>
      <c r="G47" s="89">
        <v>0</v>
      </c>
      <c r="H47" s="90">
        <v>205.4</v>
      </c>
      <c r="I47" s="90">
        <v>0</v>
      </c>
      <c r="J47" s="90">
        <v>0</v>
      </c>
      <c r="K47" s="91">
        <v>46447</v>
      </c>
    </row>
    <row r="48" spans="1:11" ht="25.5" x14ac:dyDescent="0.25">
      <c r="A48" s="77">
        <f t="shared" si="1"/>
        <v>3</v>
      </c>
      <c r="B48" s="78" t="s">
        <v>33</v>
      </c>
      <c r="C48" s="78" t="s">
        <v>68</v>
      </c>
      <c r="D48" s="78" t="s">
        <v>37</v>
      </c>
      <c r="E48" s="78" t="s">
        <v>30</v>
      </c>
      <c r="F48" s="89">
        <v>28.1</v>
      </c>
      <c r="G48" s="89">
        <v>0</v>
      </c>
      <c r="H48" s="90">
        <v>28.1</v>
      </c>
      <c r="I48" s="90">
        <v>0</v>
      </c>
      <c r="J48" s="90">
        <v>0</v>
      </c>
      <c r="K48" s="91">
        <v>46419</v>
      </c>
    </row>
    <row r="49" spans="1:11" ht="25.5" x14ac:dyDescent="0.25">
      <c r="A49" s="77">
        <f t="shared" si="1"/>
        <v>4</v>
      </c>
      <c r="B49" s="78" t="s">
        <v>33</v>
      </c>
      <c r="C49" s="78" t="s">
        <v>68</v>
      </c>
      <c r="D49" s="78" t="s">
        <v>38</v>
      </c>
      <c r="E49" s="78" t="s">
        <v>30</v>
      </c>
      <c r="F49" s="89">
        <v>700</v>
      </c>
      <c r="G49" s="89">
        <v>0</v>
      </c>
      <c r="H49" s="90">
        <v>700</v>
      </c>
      <c r="I49" s="90">
        <v>0</v>
      </c>
      <c r="J49" s="90">
        <v>0</v>
      </c>
      <c r="K49" s="91">
        <v>46447</v>
      </c>
    </row>
    <row r="50" spans="1:11" ht="25.5" x14ac:dyDescent="0.25">
      <c r="A50" s="77">
        <f t="shared" si="1"/>
        <v>5</v>
      </c>
      <c r="B50" s="78" t="s">
        <v>33</v>
      </c>
      <c r="C50" s="78" t="s">
        <v>68</v>
      </c>
      <c r="D50" s="78" t="s">
        <v>39</v>
      </c>
      <c r="E50" s="78" t="s">
        <v>30</v>
      </c>
      <c r="F50" s="89">
        <v>300</v>
      </c>
      <c r="G50" s="89">
        <v>0</v>
      </c>
      <c r="H50" s="90">
        <v>300</v>
      </c>
      <c r="I50" s="90">
        <v>0</v>
      </c>
      <c r="J50" s="90">
        <v>0</v>
      </c>
      <c r="K50" s="91">
        <v>46447</v>
      </c>
    </row>
    <row r="51" spans="1:11" ht="25.5" x14ac:dyDescent="0.25">
      <c r="A51" s="77">
        <f t="shared" si="1"/>
        <v>6</v>
      </c>
      <c r="B51" s="78" t="s">
        <v>33</v>
      </c>
      <c r="C51" s="78" t="s">
        <v>68</v>
      </c>
      <c r="D51" s="78" t="s">
        <v>40</v>
      </c>
      <c r="E51" s="78" t="s">
        <v>30</v>
      </c>
      <c r="F51" s="89">
        <v>72</v>
      </c>
      <c r="G51" s="89">
        <v>0</v>
      </c>
      <c r="H51" s="90">
        <v>72</v>
      </c>
      <c r="I51" s="90">
        <v>0</v>
      </c>
      <c r="J51" s="90">
        <v>0</v>
      </c>
      <c r="K51" s="91">
        <v>46478</v>
      </c>
    </row>
    <row r="52" spans="1:11" ht="38.25" x14ac:dyDescent="0.25">
      <c r="A52" s="77">
        <f t="shared" si="1"/>
        <v>7</v>
      </c>
      <c r="B52" s="78" t="s">
        <v>33</v>
      </c>
      <c r="C52" s="78" t="s">
        <v>68</v>
      </c>
      <c r="D52" s="78" t="s">
        <v>41</v>
      </c>
      <c r="E52" s="78" t="s">
        <v>30</v>
      </c>
      <c r="F52" s="89">
        <v>604</v>
      </c>
      <c r="G52" s="89">
        <v>0</v>
      </c>
      <c r="H52" s="90">
        <v>604</v>
      </c>
      <c r="I52" s="90">
        <v>0</v>
      </c>
      <c r="J52" s="90">
        <v>0</v>
      </c>
      <c r="K52" s="91">
        <v>46419</v>
      </c>
    </row>
    <row r="53" spans="1:11" ht="25.5" x14ac:dyDescent="0.25">
      <c r="A53" s="77">
        <f t="shared" si="1"/>
        <v>8</v>
      </c>
      <c r="B53" s="78" t="s">
        <v>33</v>
      </c>
      <c r="C53" s="78" t="s">
        <v>69</v>
      </c>
      <c r="D53" s="78" t="s">
        <v>43</v>
      </c>
      <c r="E53" s="78" t="s">
        <v>44</v>
      </c>
      <c r="F53" s="89">
        <v>10</v>
      </c>
      <c r="G53" s="89">
        <v>0</v>
      </c>
      <c r="H53" s="90">
        <v>10</v>
      </c>
      <c r="I53" s="90">
        <v>0</v>
      </c>
      <c r="J53" s="90">
        <v>0</v>
      </c>
      <c r="K53" s="91">
        <v>46508</v>
      </c>
    </row>
    <row r="54" spans="1:11" ht="25.5" x14ac:dyDescent="0.25">
      <c r="A54" s="77">
        <f t="shared" si="1"/>
        <v>9</v>
      </c>
      <c r="B54" s="78" t="s">
        <v>33</v>
      </c>
      <c r="C54" s="78" t="s">
        <v>68</v>
      </c>
      <c r="D54" s="78" t="s">
        <v>45</v>
      </c>
      <c r="E54" s="78" t="s">
        <v>30</v>
      </c>
      <c r="F54" s="89">
        <v>233</v>
      </c>
      <c r="G54" s="89">
        <v>0</v>
      </c>
      <c r="H54" s="90">
        <v>233</v>
      </c>
      <c r="I54" s="90">
        <v>0</v>
      </c>
      <c r="J54" s="90">
        <v>0</v>
      </c>
      <c r="K54" s="91">
        <v>46478</v>
      </c>
    </row>
    <row r="55" spans="1:11" ht="25.5" x14ac:dyDescent="0.25">
      <c r="A55" s="77">
        <f t="shared" si="1"/>
        <v>10</v>
      </c>
      <c r="B55" s="78" t="s">
        <v>33</v>
      </c>
      <c r="C55" s="78" t="s">
        <v>69</v>
      </c>
      <c r="D55" s="78" t="s">
        <v>70</v>
      </c>
      <c r="E55" s="78" t="s">
        <v>44</v>
      </c>
      <c r="F55" s="89">
        <v>57</v>
      </c>
      <c r="G55" s="89">
        <v>0</v>
      </c>
      <c r="H55" s="90">
        <v>57</v>
      </c>
      <c r="I55" s="90">
        <v>0</v>
      </c>
      <c r="J55" s="90">
        <v>0</v>
      </c>
      <c r="K55" s="91">
        <v>46539</v>
      </c>
    </row>
    <row r="56" spans="1:11" ht="40.5" customHeight="1" x14ac:dyDescent="0.25">
      <c r="A56" s="77">
        <f t="shared" si="1"/>
        <v>11</v>
      </c>
      <c r="B56" s="78" t="s">
        <v>33</v>
      </c>
      <c r="C56" s="78" t="s">
        <v>68</v>
      </c>
      <c r="D56" s="78" t="s">
        <v>27</v>
      </c>
      <c r="E56" s="78" t="s">
        <v>30</v>
      </c>
      <c r="F56" s="92">
        <v>810</v>
      </c>
      <c r="G56" s="92">
        <v>0</v>
      </c>
      <c r="H56" s="92">
        <v>810</v>
      </c>
      <c r="I56" s="92">
        <v>0</v>
      </c>
      <c r="J56" s="92">
        <v>0</v>
      </c>
      <c r="K56" s="93" t="s">
        <v>71</v>
      </c>
    </row>
    <row r="57" spans="1:11" ht="38.25" x14ac:dyDescent="0.25">
      <c r="A57" s="77">
        <f t="shared" si="1"/>
        <v>12</v>
      </c>
      <c r="B57" s="78" t="s">
        <v>33</v>
      </c>
      <c r="C57" s="78" t="s">
        <v>68</v>
      </c>
      <c r="D57" s="78" t="s">
        <v>46</v>
      </c>
      <c r="E57" s="78" t="s">
        <v>30</v>
      </c>
      <c r="F57" s="94">
        <v>50</v>
      </c>
      <c r="G57" s="94">
        <v>0</v>
      </c>
      <c r="H57" s="94">
        <v>50</v>
      </c>
      <c r="I57" s="94">
        <v>0</v>
      </c>
      <c r="J57" s="94">
        <v>0</v>
      </c>
      <c r="K57" s="95" t="s">
        <v>72</v>
      </c>
    </row>
    <row r="58" spans="1:11" ht="51" x14ac:dyDescent="0.25">
      <c r="A58" s="77">
        <f t="shared" si="1"/>
        <v>13</v>
      </c>
      <c r="B58" s="78" t="s">
        <v>33</v>
      </c>
      <c r="C58" s="78" t="s">
        <v>68</v>
      </c>
      <c r="D58" s="78" t="s">
        <v>73</v>
      </c>
      <c r="E58" s="78" t="s">
        <v>30</v>
      </c>
      <c r="F58" s="94">
        <v>200</v>
      </c>
      <c r="G58" s="94">
        <v>0</v>
      </c>
      <c r="H58" s="94">
        <v>200</v>
      </c>
      <c r="I58" s="94">
        <v>0</v>
      </c>
      <c r="J58" s="94">
        <v>0</v>
      </c>
      <c r="K58" s="95" t="s">
        <v>74</v>
      </c>
    </row>
    <row r="59" spans="1:11" ht="25.5" x14ac:dyDescent="0.25">
      <c r="A59" s="77">
        <f t="shared" si="1"/>
        <v>14</v>
      </c>
      <c r="B59" s="78" t="s">
        <v>33</v>
      </c>
      <c r="C59" s="78" t="s">
        <v>68</v>
      </c>
      <c r="D59" s="78" t="s">
        <v>49</v>
      </c>
      <c r="E59" s="78" t="s">
        <v>30</v>
      </c>
      <c r="F59" s="80">
        <v>200</v>
      </c>
      <c r="G59" s="80">
        <v>0</v>
      </c>
      <c r="H59" s="80">
        <v>200</v>
      </c>
      <c r="I59" s="80">
        <v>0</v>
      </c>
      <c r="J59" s="80">
        <v>0</v>
      </c>
      <c r="K59" s="96" t="s">
        <v>74</v>
      </c>
    </row>
    <row r="60" spans="1:11" ht="38.25" x14ac:dyDescent="0.25">
      <c r="A60" s="77">
        <f t="shared" si="1"/>
        <v>15</v>
      </c>
      <c r="B60" s="78" t="s">
        <v>33</v>
      </c>
      <c r="C60" s="78" t="s">
        <v>68</v>
      </c>
      <c r="D60" s="78" t="s">
        <v>50</v>
      </c>
      <c r="E60" s="78" t="s">
        <v>30</v>
      </c>
      <c r="F60" s="80">
        <v>247.5</v>
      </c>
      <c r="G60" s="80">
        <v>0</v>
      </c>
      <c r="H60" s="80">
        <v>247.5</v>
      </c>
      <c r="I60" s="80">
        <v>0</v>
      </c>
      <c r="J60" s="80">
        <v>0</v>
      </c>
      <c r="K60" s="97">
        <v>46388</v>
      </c>
    </row>
    <row r="61" spans="1:11" ht="38.25" x14ac:dyDescent="0.25">
      <c r="A61" s="77">
        <f t="shared" si="1"/>
        <v>16</v>
      </c>
      <c r="B61" s="78" t="s">
        <v>33</v>
      </c>
      <c r="C61" s="78" t="s">
        <v>68</v>
      </c>
      <c r="D61" s="78" t="s">
        <v>51</v>
      </c>
      <c r="E61" s="78" t="s">
        <v>30</v>
      </c>
      <c r="F61" s="80">
        <v>100</v>
      </c>
      <c r="G61" s="80">
        <v>0</v>
      </c>
      <c r="H61" s="80">
        <v>100</v>
      </c>
      <c r="I61" s="80">
        <v>0</v>
      </c>
      <c r="J61" s="80">
        <v>0</v>
      </c>
      <c r="K61" s="96" t="s">
        <v>75</v>
      </c>
    </row>
    <row r="62" spans="1:11" ht="25.5" x14ac:dyDescent="0.25">
      <c r="A62" s="77">
        <f t="shared" si="1"/>
        <v>17</v>
      </c>
      <c r="B62" s="78" t="s">
        <v>33</v>
      </c>
      <c r="C62" s="78" t="s">
        <v>68</v>
      </c>
      <c r="D62" s="78" t="s">
        <v>52</v>
      </c>
      <c r="E62" s="78" t="s">
        <v>30</v>
      </c>
      <c r="F62" s="80">
        <v>250</v>
      </c>
      <c r="G62" s="80">
        <v>0</v>
      </c>
      <c r="H62" s="80">
        <v>250</v>
      </c>
      <c r="I62" s="80">
        <v>0</v>
      </c>
      <c r="J62" s="80">
        <v>0</v>
      </c>
      <c r="K62" s="97">
        <v>46478</v>
      </c>
    </row>
    <row r="63" spans="1:11" ht="25.5" x14ac:dyDescent="0.25">
      <c r="A63" s="77">
        <f t="shared" si="1"/>
        <v>18</v>
      </c>
      <c r="B63" s="78" t="s">
        <v>33</v>
      </c>
      <c r="C63" s="78" t="s">
        <v>68</v>
      </c>
      <c r="D63" s="78" t="s">
        <v>53</v>
      </c>
      <c r="E63" s="78" t="s">
        <v>30</v>
      </c>
      <c r="F63" s="80">
        <v>92</v>
      </c>
      <c r="G63" s="80">
        <v>0</v>
      </c>
      <c r="H63" s="80">
        <v>92</v>
      </c>
      <c r="I63" s="80">
        <v>0</v>
      </c>
      <c r="J63" s="80">
        <v>0</v>
      </c>
      <c r="K63" s="96" t="s">
        <v>76</v>
      </c>
    </row>
    <row r="64" spans="1:11" ht="25.5" x14ac:dyDescent="0.25">
      <c r="A64" s="77">
        <f t="shared" si="1"/>
        <v>19</v>
      </c>
      <c r="B64" s="78" t="s">
        <v>33</v>
      </c>
      <c r="C64" s="78" t="s">
        <v>69</v>
      </c>
      <c r="D64" s="78" t="s">
        <v>28</v>
      </c>
      <c r="E64" s="78" t="s">
        <v>44</v>
      </c>
      <c r="F64" s="80">
        <v>50</v>
      </c>
      <c r="G64" s="80">
        <v>0</v>
      </c>
      <c r="H64" s="80">
        <v>50</v>
      </c>
      <c r="I64" s="80">
        <v>0</v>
      </c>
      <c r="J64" s="80">
        <v>0</v>
      </c>
      <c r="K64" s="96" t="s">
        <v>77</v>
      </c>
    </row>
    <row r="65" spans="1:11" ht="25.5" x14ac:dyDescent="0.25">
      <c r="A65" s="77">
        <f t="shared" si="1"/>
        <v>20</v>
      </c>
      <c r="B65" s="78" t="s">
        <v>33</v>
      </c>
      <c r="C65" s="78" t="s">
        <v>68</v>
      </c>
      <c r="D65" s="78" t="s">
        <v>54</v>
      </c>
      <c r="E65" s="78" t="s">
        <v>30</v>
      </c>
      <c r="F65" s="80">
        <v>500</v>
      </c>
      <c r="G65" s="80">
        <v>0</v>
      </c>
      <c r="H65" s="80">
        <v>500</v>
      </c>
      <c r="I65" s="80">
        <v>0</v>
      </c>
      <c r="J65" s="80">
        <v>0</v>
      </c>
      <c r="K65" s="96" t="s">
        <v>78</v>
      </c>
    </row>
    <row r="66" spans="1:11" ht="25.5" x14ac:dyDescent="0.25">
      <c r="A66" s="77">
        <f t="shared" si="1"/>
        <v>21</v>
      </c>
      <c r="B66" s="78" t="s">
        <v>33</v>
      </c>
      <c r="C66" s="78" t="s">
        <v>69</v>
      </c>
      <c r="D66" s="78" t="s">
        <v>55</v>
      </c>
      <c r="E66" s="78" t="s">
        <v>44</v>
      </c>
      <c r="F66" s="80">
        <v>49.9</v>
      </c>
      <c r="G66" s="80">
        <v>0</v>
      </c>
      <c r="H66" s="80">
        <v>49.9</v>
      </c>
      <c r="I66" s="80">
        <v>0</v>
      </c>
      <c r="J66" s="80">
        <v>0</v>
      </c>
      <c r="K66" s="96" t="s">
        <v>74</v>
      </c>
    </row>
    <row r="67" spans="1:11" ht="25.5" x14ac:dyDescent="0.25">
      <c r="A67" s="77">
        <f t="shared" si="1"/>
        <v>22</v>
      </c>
      <c r="B67" s="78" t="s">
        <v>33</v>
      </c>
      <c r="C67" s="78" t="s">
        <v>69</v>
      </c>
      <c r="D67" s="78" t="s">
        <v>56</v>
      </c>
      <c r="E67" s="78" t="s">
        <v>44</v>
      </c>
      <c r="F67" s="80">
        <v>117.1</v>
      </c>
      <c r="G67" s="80">
        <v>0</v>
      </c>
      <c r="H67" s="80">
        <v>117.1</v>
      </c>
      <c r="I67" s="80">
        <v>0</v>
      </c>
      <c r="J67" s="80">
        <v>0</v>
      </c>
      <c r="K67" s="96" t="s">
        <v>74</v>
      </c>
    </row>
    <row r="68" spans="1:11" ht="25.5" x14ac:dyDescent="0.25">
      <c r="A68" s="77">
        <f t="shared" si="1"/>
        <v>23</v>
      </c>
      <c r="B68" s="78" t="s">
        <v>33</v>
      </c>
      <c r="C68" s="78" t="s">
        <v>69</v>
      </c>
      <c r="D68" s="78" t="s">
        <v>57</v>
      </c>
      <c r="E68" s="78" t="s">
        <v>44</v>
      </c>
      <c r="F68" s="80">
        <v>9.1</v>
      </c>
      <c r="G68" s="80">
        <v>0</v>
      </c>
      <c r="H68" s="80">
        <v>9.1</v>
      </c>
      <c r="I68" s="80">
        <v>0</v>
      </c>
      <c r="J68" s="80">
        <v>0</v>
      </c>
      <c r="K68" s="96" t="s">
        <v>74</v>
      </c>
    </row>
    <row r="69" spans="1:11" ht="25.5" x14ac:dyDescent="0.25">
      <c r="A69" s="77">
        <f t="shared" si="1"/>
        <v>24</v>
      </c>
      <c r="B69" s="78" t="s">
        <v>33</v>
      </c>
      <c r="C69" s="78" t="s">
        <v>68</v>
      </c>
      <c r="D69" s="78" t="s">
        <v>58</v>
      </c>
      <c r="E69" s="78" t="s">
        <v>30</v>
      </c>
      <c r="F69" s="80">
        <v>351</v>
      </c>
      <c r="G69" s="80">
        <v>0</v>
      </c>
      <c r="H69" s="80">
        <v>351</v>
      </c>
      <c r="I69" s="80">
        <v>0</v>
      </c>
      <c r="J69" s="80">
        <v>0</v>
      </c>
      <c r="K69" s="96" t="s">
        <v>76</v>
      </c>
    </row>
    <row r="70" spans="1:11" ht="51" x14ac:dyDescent="0.25">
      <c r="A70" s="77">
        <f t="shared" si="1"/>
        <v>25</v>
      </c>
      <c r="B70" s="78" t="s">
        <v>33</v>
      </c>
      <c r="C70" s="78" t="s">
        <v>68</v>
      </c>
      <c r="D70" s="78" t="s">
        <v>59</v>
      </c>
      <c r="E70" s="78" t="s">
        <v>30</v>
      </c>
      <c r="F70" s="80">
        <v>123.7</v>
      </c>
      <c r="G70" s="80">
        <v>0</v>
      </c>
      <c r="H70" s="80">
        <v>123.7</v>
      </c>
      <c r="I70" s="80">
        <v>0</v>
      </c>
      <c r="J70" s="80">
        <v>0</v>
      </c>
      <c r="K70" s="81">
        <v>46600</v>
      </c>
    </row>
    <row r="71" spans="1:11" ht="25.5" x14ac:dyDescent="0.25">
      <c r="A71" s="77">
        <f t="shared" si="1"/>
        <v>26</v>
      </c>
      <c r="B71" s="78" t="s">
        <v>33</v>
      </c>
      <c r="C71" s="78" t="s">
        <v>68</v>
      </c>
      <c r="D71" s="78" t="s">
        <v>31</v>
      </c>
      <c r="E71" s="78" t="s">
        <v>30</v>
      </c>
      <c r="F71" s="80">
        <v>150</v>
      </c>
      <c r="G71" s="80">
        <v>0</v>
      </c>
      <c r="H71" s="80">
        <v>150</v>
      </c>
      <c r="I71" s="80">
        <v>0</v>
      </c>
      <c r="J71" s="80">
        <v>0</v>
      </c>
      <c r="K71" s="96" t="s">
        <v>71</v>
      </c>
    </row>
    <row r="72" spans="1:11" ht="38.25" x14ac:dyDescent="0.25">
      <c r="A72" s="77">
        <f t="shared" si="1"/>
        <v>27</v>
      </c>
      <c r="B72" s="78" t="s">
        <v>33</v>
      </c>
      <c r="C72" s="78" t="s">
        <v>68</v>
      </c>
      <c r="D72" s="78" t="s">
        <v>60</v>
      </c>
      <c r="E72" s="78" t="s">
        <v>30</v>
      </c>
      <c r="F72" s="80">
        <v>600</v>
      </c>
      <c r="G72" s="80">
        <v>0</v>
      </c>
      <c r="H72" s="80">
        <v>600</v>
      </c>
      <c r="I72" s="80">
        <v>0</v>
      </c>
      <c r="J72" s="80">
        <v>0</v>
      </c>
      <c r="K72" s="96" t="s">
        <v>71</v>
      </c>
    </row>
    <row r="73" spans="1:11" ht="25.5" x14ac:dyDescent="0.25">
      <c r="A73" s="77">
        <f t="shared" si="1"/>
        <v>28</v>
      </c>
      <c r="B73" s="78" t="s">
        <v>33</v>
      </c>
      <c r="C73" s="78" t="s">
        <v>68</v>
      </c>
      <c r="D73" s="78" t="s">
        <v>79</v>
      </c>
      <c r="E73" s="78" t="s">
        <v>30</v>
      </c>
      <c r="F73" s="80">
        <v>978.4</v>
      </c>
      <c r="G73" s="80">
        <v>0</v>
      </c>
      <c r="H73" s="80">
        <v>978.4</v>
      </c>
      <c r="I73" s="80">
        <v>0</v>
      </c>
      <c r="J73" s="80">
        <v>0</v>
      </c>
      <c r="K73" s="96" t="s">
        <v>74</v>
      </c>
    </row>
    <row r="74" spans="1:11" ht="25.5" x14ac:dyDescent="0.25">
      <c r="A74" s="77">
        <f t="shared" si="1"/>
        <v>29</v>
      </c>
      <c r="B74" s="78" t="s">
        <v>33</v>
      </c>
      <c r="C74" s="78" t="s">
        <v>68</v>
      </c>
      <c r="D74" s="78" t="s">
        <v>61</v>
      </c>
      <c r="E74" s="78" t="s">
        <v>30</v>
      </c>
      <c r="F74" s="80">
        <v>100</v>
      </c>
      <c r="G74" s="80">
        <v>0</v>
      </c>
      <c r="H74" s="80">
        <v>100</v>
      </c>
      <c r="I74" s="80">
        <v>0</v>
      </c>
      <c r="J74" s="80">
        <v>0</v>
      </c>
      <c r="K74" s="96" t="s">
        <v>71</v>
      </c>
    </row>
    <row r="75" spans="1:11" ht="38.25" x14ac:dyDescent="0.25">
      <c r="A75" s="77">
        <f t="shared" si="1"/>
        <v>30</v>
      </c>
      <c r="B75" s="78" t="s">
        <v>33</v>
      </c>
      <c r="C75" s="78" t="s">
        <v>68</v>
      </c>
      <c r="D75" s="78" t="s">
        <v>80</v>
      </c>
      <c r="E75" s="78" t="s">
        <v>30</v>
      </c>
      <c r="F75" s="80">
        <v>420</v>
      </c>
      <c r="G75" s="80">
        <v>0</v>
      </c>
      <c r="H75" s="80">
        <v>420</v>
      </c>
      <c r="I75" s="80">
        <v>0</v>
      </c>
      <c r="J75" s="80">
        <v>0</v>
      </c>
      <c r="K75" s="96" t="s">
        <v>74</v>
      </c>
    </row>
    <row r="76" spans="1:11" ht="38.25" x14ac:dyDescent="0.25">
      <c r="A76" s="77">
        <f t="shared" si="1"/>
        <v>31</v>
      </c>
      <c r="B76" s="78" t="s">
        <v>33</v>
      </c>
      <c r="C76" s="78" t="s">
        <v>68</v>
      </c>
      <c r="D76" s="78" t="s">
        <v>62</v>
      </c>
      <c r="E76" s="78" t="s">
        <v>30</v>
      </c>
      <c r="F76" s="80">
        <v>150</v>
      </c>
      <c r="G76" s="80">
        <v>0</v>
      </c>
      <c r="H76" s="80">
        <v>150</v>
      </c>
      <c r="I76" s="80">
        <v>0</v>
      </c>
      <c r="J76" s="80">
        <v>0</v>
      </c>
      <c r="K76" s="81">
        <v>46447</v>
      </c>
    </row>
    <row r="77" spans="1:11" ht="25.5" x14ac:dyDescent="0.25">
      <c r="A77" s="77">
        <f t="shared" si="1"/>
        <v>32</v>
      </c>
      <c r="B77" s="78" t="s">
        <v>33</v>
      </c>
      <c r="C77" s="78" t="s">
        <v>68</v>
      </c>
      <c r="D77" s="78" t="s">
        <v>63</v>
      </c>
      <c r="E77" s="78" t="s">
        <v>30</v>
      </c>
      <c r="F77" s="80">
        <v>1120</v>
      </c>
      <c r="G77" s="80">
        <v>0</v>
      </c>
      <c r="H77" s="80">
        <v>1120</v>
      </c>
      <c r="I77" s="80">
        <v>0</v>
      </c>
      <c r="J77" s="80">
        <v>0</v>
      </c>
      <c r="K77" s="81">
        <v>46447</v>
      </c>
    </row>
    <row r="78" spans="1:11" ht="25.5" x14ac:dyDescent="0.25">
      <c r="A78" s="77">
        <f t="shared" si="1"/>
        <v>33</v>
      </c>
      <c r="B78" s="78" t="s">
        <v>33</v>
      </c>
      <c r="C78" s="78" t="s">
        <v>68</v>
      </c>
      <c r="D78" s="78" t="s">
        <v>32</v>
      </c>
      <c r="E78" s="78" t="s">
        <v>30</v>
      </c>
      <c r="F78" s="80">
        <v>803.5</v>
      </c>
      <c r="G78" s="80">
        <v>0</v>
      </c>
      <c r="H78" s="80">
        <v>803.5</v>
      </c>
      <c r="I78" s="80">
        <v>0</v>
      </c>
      <c r="J78" s="80">
        <v>0</v>
      </c>
      <c r="K78" s="81">
        <v>46478</v>
      </c>
    </row>
    <row r="79" spans="1:11" ht="25.5" x14ac:dyDescent="0.25">
      <c r="A79" s="77">
        <f t="shared" si="1"/>
        <v>34</v>
      </c>
      <c r="B79" s="78" t="s">
        <v>33</v>
      </c>
      <c r="C79" s="78" t="s">
        <v>68</v>
      </c>
      <c r="D79" s="78" t="s">
        <v>65</v>
      </c>
      <c r="E79" s="78" t="s">
        <v>30</v>
      </c>
      <c r="F79" s="80">
        <v>42</v>
      </c>
      <c r="G79" s="80">
        <v>0</v>
      </c>
      <c r="H79" s="80">
        <v>42</v>
      </c>
      <c r="I79" s="80">
        <v>0</v>
      </c>
      <c r="J79" s="80">
        <v>0</v>
      </c>
      <c r="K79" s="81">
        <v>46508</v>
      </c>
    </row>
    <row r="80" spans="1:11" ht="25.5" x14ac:dyDescent="0.25">
      <c r="A80" s="77">
        <f t="shared" si="1"/>
        <v>35</v>
      </c>
      <c r="B80" s="78" t="s">
        <v>33</v>
      </c>
      <c r="C80" s="78" t="s">
        <v>68</v>
      </c>
      <c r="D80" s="78" t="s">
        <v>66</v>
      </c>
      <c r="E80" s="78" t="s">
        <v>30</v>
      </c>
      <c r="F80" s="80">
        <v>108</v>
      </c>
      <c r="G80" s="80">
        <v>0</v>
      </c>
      <c r="H80" s="80">
        <v>108</v>
      </c>
      <c r="I80" s="80">
        <v>0</v>
      </c>
      <c r="J80" s="80">
        <v>0</v>
      </c>
      <c r="K80" s="81">
        <v>46539</v>
      </c>
    </row>
    <row r="81" spans="1:11" ht="25.5" x14ac:dyDescent="0.25">
      <c r="A81" s="77">
        <f t="shared" si="1"/>
        <v>36</v>
      </c>
      <c r="B81" s="78" t="s">
        <v>33</v>
      </c>
      <c r="C81" s="78" t="s">
        <v>68</v>
      </c>
      <c r="D81" s="78" t="s">
        <v>81</v>
      </c>
      <c r="E81" s="78" t="s">
        <v>30</v>
      </c>
      <c r="F81" s="89">
        <v>215</v>
      </c>
      <c r="G81" s="89">
        <v>0</v>
      </c>
      <c r="H81" s="90">
        <v>215</v>
      </c>
      <c r="I81" s="90">
        <v>0</v>
      </c>
      <c r="J81" s="90">
        <v>0</v>
      </c>
      <c r="K81" s="98" t="s">
        <v>72</v>
      </c>
    </row>
    <row r="82" spans="1:11" ht="25.5" x14ac:dyDescent="0.25">
      <c r="A82" s="77">
        <f t="shared" si="1"/>
        <v>37</v>
      </c>
      <c r="B82" s="78" t="s">
        <v>33</v>
      </c>
      <c r="C82" s="78" t="s">
        <v>68</v>
      </c>
      <c r="D82" s="78" t="s">
        <v>82</v>
      </c>
      <c r="E82" s="78" t="s">
        <v>30</v>
      </c>
      <c r="F82" s="89">
        <v>1215.5</v>
      </c>
      <c r="G82" s="89">
        <v>0</v>
      </c>
      <c r="H82" s="90">
        <v>1215.5</v>
      </c>
      <c r="I82" s="90">
        <v>0</v>
      </c>
      <c r="J82" s="90">
        <v>0</v>
      </c>
      <c r="K82" s="98" t="s">
        <v>83</v>
      </c>
    </row>
    <row r="83" spans="1:11" ht="25.5" x14ac:dyDescent="0.25">
      <c r="A83" s="77">
        <f t="shared" si="1"/>
        <v>38</v>
      </c>
      <c r="B83" s="78" t="s">
        <v>33</v>
      </c>
      <c r="C83" s="78" t="s">
        <v>68</v>
      </c>
      <c r="D83" s="78" t="s">
        <v>84</v>
      </c>
      <c r="E83" s="78" t="s">
        <v>30</v>
      </c>
      <c r="F83" s="89">
        <v>270</v>
      </c>
      <c r="G83" s="89">
        <v>0</v>
      </c>
      <c r="H83" s="90">
        <v>270</v>
      </c>
      <c r="I83" s="90">
        <v>0</v>
      </c>
      <c r="J83" s="90">
        <v>0</v>
      </c>
      <c r="K83" s="98" t="s">
        <v>76</v>
      </c>
    </row>
    <row r="84" spans="1:11" ht="25.5" x14ac:dyDescent="0.25">
      <c r="A84" s="77">
        <f t="shared" si="1"/>
        <v>39</v>
      </c>
      <c r="B84" s="78" t="s">
        <v>67</v>
      </c>
      <c r="C84" s="78" t="s">
        <v>68</v>
      </c>
      <c r="D84" s="78" t="s">
        <v>85</v>
      </c>
      <c r="E84" s="78" t="s">
        <v>30</v>
      </c>
      <c r="F84" s="89">
        <v>216.3</v>
      </c>
      <c r="G84" s="89">
        <v>0</v>
      </c>
      <c r="H84" s="90">
        <v>216.3</v>
      </c>
      <c r="I84" s="90">
        <v>0</v>
      </c>
      <c r="J84" s="90">
        <v>0</v>
      </c>
      <c r="K84" s="98" t="s">
        <v>75</v>
      </c>
    </row>
    <row r="85" spans="1:11" ht="25.5" x14ac:dyDescent="0.25">
      <c r="A85" s="77">
        <f t="shared" si="1"/>
        <v>40</v>
      </c>
      <c r="B85" s="78" t="s">
        <v>67</v>
      </c>
      <c r="C85" s="78" t="s">
        <v>68</v>
      </c>
      <c r="D85" s="78" t="s">
        <v>86</v>
      </c>
      <c r="E85" s="78" t="s">
        <v>30</v>
      </c>
      <c r="F85" s="89">
        <v>250</v>
      </c>
      <c r="G85" s="89">
        <v>0</v>
      </c>
      <c r="H85" s="90">
        <v>250</v>
      </c>
      <c r="I85" s="90">
        <v>0</v>
      </c>
      <c r="J85" s="90">
        <v>0</v>
      </c>
      <c r="K85" s="98" t="s">
        <v>78</v>
      </c>
    </row>
    <row r="86" spans="1:11" x14ac:dyDescent="0.25">
      <c r="A86" s="148">
        <f t="shared" si="1"/>
        <v>41</v>
      </c>
      <c r="B86" s="149" t="s">
        <v>99</v>
      </c>
      <c r="C86" s="150" t="s">
        <v>100</v>
      </c>
      <c r="D86" s="150" t="s">
        <v>102</v>
      </c>
      <c r="E86" s="149" t="s">
        <v>30</v>
      </c>
      <c r="F86" s="152">
        <v>10760.5</v>
      </c>
      <c r="G86" s="151">
        <v>0</v>
      </c>
      <c r="H86" s="152">
        <v>10760.5</v>
      </c>
      <c r="I86" s="152">
        <v>0</v>
      </c>
      <c r="J86" s="152">
        <v>0</v>
      </c>
      <c r="K86" s="166" t="s">
        <v>103</v>
      </c>
    </row>
    <row r="87" spans="1:11" x14ac:dyDescent="0.25">
      <c r="A87" s="148">
        <f t="shared" si="1"/>
        <v>42</v>
      </c>
      <c r="B87" s="149" t="s">
        <v>99</v>
      </c>
      <c r="C87" s="150" t="s">
        <v>104</v>
      </c>
      <c r="D87" s="150" t="s">
        <v>105</v>
      </c>
      <c r="E87" s="149" t="s">
        <v>30</v>
      </c>
      <c r="F87" s="152">
        <v>160</v>
      </c>
      <c r="G87" s="151">
        <v>0</v>
      </c>
      <c r="H87" s="152">
        <v>160</v>
      </c>
      <c r="I87" s="152">
        <v>0</v>
      </c>
      <c r="J87" s="152">
        <v>0</v>
      </c>
      <c r="K87" s="166" t="s">
        <v>106</v>
      </c>
    </row>
    <row r="88" spans="1:11" x14ac:dyDescent="0.25">
      <c r="A88" s="148">
        <f t="shared" si="1"/>
        <v>43</v>
      </c>
      <c r="B88" s="149" t="s">
        <v>99</v>
      </c>
      <c r="C88" s="150" t="s">
        <v>107</v>
      </c>
      <c r="D88" s="150" t="s">
        <v>108</v>
      </c>
      <c r="E88" s="149" t="s">
        <v>30</v>
      </c>
      <c r="F88" s="152">
        <v>3600</v>
      </c>
      <c r="G88" s="151">
        <v>0</v>
      </c>
      <c r="H88" s="152">
        <v>3600</v>
      </c>
      <c r="I88" s="152">
        <v>0</v>
      </c>
      <c r="J88" s="152">
        <v>0</v>
      </c>
      <c r="K88" s="166" t="s">
        <v>106</v>
      </c>
    </row>
    <row r="89" spans="1:11" ht="25.5" x14ac:dyDescent="0.25">
      <c r="A89" s="148">
        <f t="shared" si="1"/>
        <v>44</v>
      </c>
      <c r="B89" s="149" t="s">
        <v>99</v>
      </c>
      <c r="C89" s="150" t="s">
        <v>109</v>
      </c>
      <c r="D89" s="150" t="s">
        <v>110</v>
      </c>
      <c r="E89" s="149" t="s">
        <v>30</v>
      </c>
      <c r="F89" s="152">
        <v>90</v>
      </c>
      <c r="G89" s="151">
        <v>0</v>
      </c>
      <c r="H89" s="152">
        <v>90</v>
      </c>
      <c r="I89" s="152">
        <v>0</v>
      </c>
      <c r="J89" s="152">
        <v>0</v>
      </c>
      <c r="K89" s="166" t="s">
        <v>106</v>
      </c>
    </row>
    <row r="90" spans="1:11" x14ac:dyDescent="0.25">
      <c r="A90" s="148">
        <f t="shared" si="1"/>
        <v>45</v>
      </c>
      <c r="B90" s="149" t="s">
        <v>99</v>
      </c>
      <c r="C90" s="150" t="s">
        <v>111</v>
      </c>
      <c r="D90" s="150" t="s">
        <v>101</v>
      </c>
      <c r="E90" s="149" t="s">
        <v>30</v>
      </c>
      <c r="F90" s="152">
        <v>350.2</v>
      </c>
      <c r="G90" s="151">
        <v>0</v>
      </c>
      <c r="H90" s="152">
        <v>350.2</v>
      </c>
      <c r="I90" s="152">
        <v>0</v>
      </c>
      <c r="J90" s="152">
        <v>0</v>
      </c>
      <c r="K90" s="150" t="s">
        <v>112</v>
      </c>
    </row>
    <row r="91" spans="1:11" ht="63.75" x14ac:dyDescent="0.25">
      <c r="A91" s="122">
        <f t="shared" si="1"/>
        <v>46</v>
      </c>
      <c r="B91" s="123" t="s">
        <v>120</v>
      </c>
      <c r="C91" s="123" t="s">
        <v>123</v>
      </c>
      <c r="D91" s="123" t="s">
        <v>121</v>
      </c>
      <c r="E91" s="124" t="s">
        <v>30</v>
      </c>
      <c r="F91" s="125">
        <v>3351.8</v>
      </c>
      <c r="G91" s="125">
        <v>0</v>
      </c>
      <c r="H91" s="125">
        <v>3351.8</v>
      </c>
      <c r="I91" s="125">
        <v>0</v>
      </c>
      <c r="J91" s="125">
        <v>0</v>
      </c>
      <c r="K91" s="125" t="s">
        <v>124</v>
      </c>
    </row>
    <row r="92" spans="1:11" ht="63.75" x14ac:dyDescent="0.25">
      <c r="A92" s="122">
        <f t="shared" si="1"/>
        <v>47</v>
      </c>
      <c r="B92" s="123" t="s">
        <v>120</v>
      </c>
      <c r="C92" s="123" t="s">
        <v>125</v>
      </c>
      <c r="D92" s="123" t="s">
        <v>122</v>
      </c>
      <c r="E92" s="124" t="s">
        <v>30</v>
      </c>
      <c r="F92" s="125">
        <v>58420.7</v>
      </c>
      <c r="G92" s="125">
        <v>0</v>
      </c>
      <c r="H92" s="125">
        <v>58420.7</v>
      </c>
      <c r="I92" s="125">
        <v>0</v>
      </c>
      <c r="J92" s="125">
        <v>0</v>
      </c>
      <c r="K92" s="125" t="s">
        <v>126</v>
      </c>
    </row>
    <row r="93" spans="1:11" ht="63.75" x14ac:dyDescent="0.25">
      <c r="A93" s="122">
        <f t="shared" si="1"/>
        <v>48</v>
      </c>
      <c r="B93" s="123" t="s">
        <v>120</v>
      </c>
      <c r="C93" s="123" t="s">
        <v>127</v>
      </c>
      <c r="D93" s="123" t="s">
        <v>122</v>
      </c>
      <c r="E93" s="124" t="s">
        <v>30</v>
      </c>
      <c r="F93" s="125">
        <v>4397.2</v>
      </c>
      <c r="G93" s="125">
        <v>0</v>
      </c>
      <c r="H93" s="125">
        <v>4397.2</v>
      </c>
      <c r="I93" s="125">
        <v>0</v>
      </c>
      <c r="J93" s="125">
        <v>0</v>
      </c>
      <c r="K93" s="125" t="s">
        <v>126</v>
      </c>
    </row>
    <row r="94" spans="1:11" ht="25.5" x14ac:dyDescent="0.25">
      <c r="A94" s="29">
        <f t="shared" si="1"/>
        <v>49</v>
      </c>
      <c r="B94" s="161" t="s">
        <v>133</v>
      </c>
      <c r="C94" s="30" t="s">
        <v>135</v>
      </c>
      <c r="D94" s="31" t="s">
        <v>134</v>
      </c>
      <c r="E94" s="32" t="s">
        <v>30</v>
      </c>
      <c r="F94" s="33">
        <f>H94+I94</f>
        <v>9550</v>
      </c>
      <c r="G94" s="33"/>
      <c r="H94" s="34">
        <v>2550</v>
      </c>
      <c r="I94" s="34">
        <v>7000</v>
      </c>
      <c r="J94" s="34"/>
      <c r="K94" s="162">
        <v>46388</v>
      </c>
    </row>
    <row r="95" spans="1:11" ht="63.75" x14ac:dyDescent="0.25">
      <c r="A95" s="65">
        <f t="shared" si="1"/>
        <v>50</v>
      </c>
      <c r="B95" s="61" t="s">
        <v>136</v>
      </c>
      <c r="C95" s="62" t="s">
        <v>285</v>
      </c>
      <c r="D95" s="62" t="s">
        <v>102</v>
      </c>
      <c r="E95" s="62" t="s">
        <v>30</v>
      </c>
      <c r="F95" s="63">
        <v>14100</v>
      </c>
      <c r="G95" s="63">
        <v>0</v>
      </c>
      <c r="H95" s="63">
        <v>14100</v>
      </c>
      <c r="I95" s="63">
        <v>0</v>
      </c>
      <c r="J95" s="63">
        <v>0</v>
      </c>
      <c r="K95" s="64">
        <v>46235</v>
      </c>
    </row>
    <row r="96" spans="1:11" ht="63.75" x14ac:dyDescent="0.25">
      <c r="A96" s="65">
        <f>A95+1</f>
        <v>51</v>
      </c>
      <c r="B96" s="61" t="s">
        <v>136</v>
      </c>
      <c r="C96" s="62" t="s">
        <v>286</v>
      </c>
      <c r="D96" s="62" t="s">
        <v>105</v>
      </c>
      <c r="E96" s="62" t="s">
        <v>30</v>
      </c>
      <c r="F96" s="63">
        <v>253</v>
      </c>
      <c r="G96" s="63">
        <v>0</v>
      </c>
      <c r="H96" s="63">
        <v>253</v>
      </c>
      <c r="I96" s="63">
        <v>0</v>
      </c>
      <c r="J96" s="63">
        <v>0</v>
      </c>
      <c r="K96" s="64">
        <v>46327</v>
      </c>
    </row>
    <row r="97" spans="1:11" ht="63.75" x14ac:dyDescent="0.25">
      <c r="A97" s="65">
        <f>A96+1</f>
        <v>52</v>
      </c>
      <c r="B97" s="61" t="s">
        <v>136</v>
      </c>
      <c r="C97" s="62" t="s">
        <v>287</v>
      </c>
      <c r="D97" s="62" t="s">
        <v>108</v>
      </c>
      <c r="E97" s="62" t="s">
        <v>30</v>
      </c>
      <c r="F97" s="63">
        <v>4000</v>
      </c>
      <c r="G97" s="63">
        <v>0</v>
      </c>
      <c r="H97" s="63">
        <v>4000</v>
      </c>
      <c r="I97" s="63">
        <v>0</v>
      </c>
      <c r="J97" s="63">
        <v>0</v>
      </c>
      <c r="K97" s="64">
        <v>46327</v>
      </c>
    </row>
    <row r="98" spans="1:11" ht="63.75" x14ac:dyDescent="0.25">
      <c r="A98" s="65">
        <f>A97+1</f>
        <v>53</v>
      </c>
      <c r="B98" s="61" t="s">
        <v>136</v>
      </c>
      <c r="C98" s="62" t="s">
        <v>288</v>
      </c>
      <c r="D98" s="62" t="s">
        <v>110</v>
      </c>
      <c r="E98" s="62" t="s">
        <v>30</v>
      </c>
      <c r="F98" s="63">
        <v>325.66000000000003</v>
      </c>
      <c r="G98" s="63">
        <v>0</v>
      </c>
      <c r="H98" s="63">
        <v>325.66000000000003</v>
      </c>
      <c r="I98" s="63">
        <v>0</v>
      </c>
      <c r="J98" s="63">
        <v>0</v>
      </c>
      <c r="K98" s="64">
        <v>46327</v>
      </c>
    </row>
    <row r="99" spans="1:11" ht="63.75" x14ac:dyDescent="0.25">
      <c r="A99" s="65">
        <f>A98+1</f>
        <v>54</v>
      </c>
      <c r="B99" s="61" t="s">
        <v>136</v>
      </c>
      <c r="C99" s="62" t="s">
        <v>285</v>
      </c>
      <c r="D99" s="62" t="s">
        <v>101</v>
      </c>
      <c r="E99" s="62" t="s">
        <v>30</v>
      </c>
      <c r="F99" s="63">
        <v>50</v>
      </c>
      <c r="G99" s="63">
        <v>0</v>
      </c>
      <c r="H99" s="63">
        <v>50</v>
      </c>
      <c r="I99" s="63">
        <v>0</v>
      </c>
      <c r="J99" s="63">
        <v>0</v>
      </c>
      <c r="K99" s="64">
        <v>46419</v>
      </c>
    </row>
    <row r="100" spans="1:11" ht="89.25" x14ac:dyDescent="0.25">
      <c r="A100" s="129">
        <f>A99+1</f>
        <v>55</v>
      </c>
      <c r="B100" s="130" t="s">
        <v>137</v>
      </c>
      <c r="C100" s="131" t="s">
        <v>140</v>
      </c>
      <c r="D100" s="131" t="s">
        <v>138</v>
      </c>
      <c r="E100" s="131" t="s">
        <v>30</v>
      </c>
      <c r="F100" s="132">
        <v>54.6</v>
      </c>
      <c r="G100" s="132">
        <v>0</v>
      </c>
      <c r="H100" s="132">
        <v>54.6</v>
      </c>
      <c r="I100" s="133">
        <v>0</v>
      </c>
      <c r="J100" s="133">
        <v>0</v>
      </c>
      <c r="K100" s="134">
        <v>46357</v>
      </c>
    </row>
    <row r="101" spans="1:11" ht="89.25" x14ac:dyDescent="0.25">
      <c r="A101" s="129">
        <f t="shared" si="1"/>
        <v>56</v>
      </c>
      <c r="B101" s="130" t="s">
        <v>137</v>
      </c>
      <c r="C101" s="135" t="s">
        <v>140</v>
      </c>
      <c r="D101" s="135" t="s">
        <v>139</v>
      </c>
      <c r="E101" s="136" t="s">
        <v>30</v>
      </c>
      <c r="F101" s="137">
        <v>151.19999999999999</v>
      </c>
      <c r="G101" s="133">
        <v>0</v>
      </c>
      <c r="H101" s="137">
        <v>151.19999999999999</v>
      </c>
      <c r="I101" s="133">
        <v>0</v>
      </c>
      <c r="J101" s="137">
        <v>0</v>
      </c>
      <c r="K101" s="138">
        <v>46357</v>
      </c>
    </row>
    <row r="102" spans="1:11" ht="114.75" x14ac:dyDescent="0.25">
      <c r="A102" s="129">
        <f t="shared" si="1"/>
        <v>57</v>
      </c>
      <c r="B102" s="130" t="s">
        <v>137</v>
      </c>
      <c r="C102" s="135" t="s">
        <v>144</v>
      </c>
      <c r="D102" s="135" t="s">
        <v>141</v>
      </c>
      <c r="E102" s="136" t="s">
        <v>30</v>
      </c>
      <c r="F102" s="137">
        <v>441.8</v>
      </c>
      <c r="G102" s="133">
        <v>0</v>
      </c>
      <c r="H102" s="137">
        <v>441.8</v>
      </c>
      <c r="I102" s="137">
        <v>0</v>
      </c>
      <c r="J102" s="137">
        <v>0</v>
      </c>
      <c r="K102" s="138">
        <v>46447</v>
      </c>
    </row>
    <row r="103" spans="1:11" ht="89.25" x14ac:dyDescent="0.25">
      <c r="A103" s="129">
        <f t="shared" si="1"/>
        <v>58</v>
      </c>
      <c r="B103" s="130" t="s">
        <v>137</v>
      </c>
      <c r="C103" s="135" t="s">
        <v>144</v>
      </c>
      <c r="D103" s="135" t="s">
        <v>145</v>
      </c>
      <c r="E103" s="136" t="s">
        <v>30</v>
      </c>
      <c r="F103" s="137">
        <v>4.2</v>
      </c>
      <c r="G103" s="133">
        <v>0</v>
      </c>
      <c r="H103" s="137">
        <v>4.2</v>
      </c>
      <c r="I103" s="137">
        <v>0</v>
      </c>
      <c r="J103" s="137">
        <v>0</v>
      </c>
      <c r="K103" s="138">
        <v>46478</v>
      </c>
    </row>
    <row r="104" spans="1:11" ht="89.25" x14ac:dyDescent="0.25">
      <c r="A104" s="129">
        <f t="shared" si="1"/>
        <v>59</v>
      </c>
      <c r="B104" s="130" t="s">
        <v>137</v>
      </c>
      <c r="C104" s="135" t="s">
        <v>144</v>
      </c>
      <c r="D104" s="135" t="s">
        <v>143</v>
      </c>
      <c r="E104" s="136" t="s">
        <v>30</v>
      </c>
      <c r="F104" s="137">
        <v>0.7</v>
      </c>
      <c r="G104" s="137">
        <v>0</v>
      </c>
      <c r="H104" s="137">
        <v>0.7</v>
      </c>
      <c r="I104" s="137">
        <v>0</v>
      </c>
      <c r="J104" s="137">
        <v>0</v>
      </c>
      <c r="K104" s="138">
        <v>46478</v>
      </c>
    </row>
    <row r="105" spans="1:11" ht="63.75" x14ac:dyDescent="0.25">
      <c r="A105" s="15">
        <f t="shared" si="1"/>
        <v>60</v>
      </c>
      <c r="B105" s="15" t="s">
        <v>148</v>
      </c>
      <c r="C105" s="16" t="s">
        <v>150</v>
      </c>
      <c r="D105" s="15" t="s">
        <v>149</v>
      </c>
      <c r="E105" s="17" t="s">
        <v>30</v>
      </c>
      <c r="F105" s="18">
        <v>918.72</v>
      </c>
      <c r="G105" s="18">
        <v>0</v>
      </c>
      <c r="H105" s="19">
        <v>918.72</v>
      </c>
      <c r="I105" s="19">
        <v>0</v>
      </c>
      <c r="J105" s="19">
        <v>0</v>
      </c>
      <c r="K105" s="20">
        <v>46266</v>
      </c>
    </row>
    <row r="106" spans="1:11" ht="38.25" x14ac:dyDescent="0.25">
      <c r="A106" s="13">
        <f t="shared" si="1"/>
        <v>61</v>
      </c>
      <c r="B106" s="21" t="s">
        <v>151</v>
      </c>
      <c r="C106" s="22" t="s">
        <v>152</v>
      </c>
      <c r="D106" s="22" t="s">
        <v>102</v>
      </c>
      <c r="E106" s="22" t="s">
        <v>30</v>
      </c>
      <c r="F106" s="23">
        <v>17200</v>
      </c>
      <c r="G106" s="23">
        <v>0</v>
      </c>
      <c r="H106" s="23">
        <v>17200</v>
      </c>
      <c r="I106" s="23">
        <v>0</v>
      </c>
      <c r="J106" s="23">
        <v>0</v>
      </c>
      <c r="K106" s="22" t="s">
        <v>153</v>
      </c>
    </row>
    <row r="107" spans="1:11" ht="38.25" x14ac:dyDescent="0.25">
      <c r="A107" s="13">
        <f t="shared" si="1"/>
        <v>62</v>
      </c>
      <c r="B107" s="24" t="s">
        <v>151</v>
      </c>
      <c r="C107" s="25" t="s">
        <v>154</v>
      </c>
      <c r="D107" s="25" t="s">
        <v>105</v>
      </c>
      <c r="E107" s="27" t="s">
        <v>30</v>
      </c>
      <c r="F107" s="26">
        <v>310</v>
      </c>
      <c r="G107" s="26">
        <v>0</v>
      </c>
      <c r="H107" s="26">
        <v>310</v>
      </c>
      <c r="I107" s="26">
        <v>0</v>
      </c>
      <c r="J107" s="26">
        <v>0</v>
      </c>
      <c r="K107" s="25" t="s">
        <v>106</v>
      </c>
    </row>
    <row r="108" spans="1:11" ht="38.25" x14ac:dyDescent="0.25">
      <c r="A108" s="13">
        <f t="shared" si="1"/>
        <v>63</v>
      </c>
      <c r="B108" s="24" t="s">
        <v>151</v>
      </c>
      <c r="C108" s="25" t="s">
        <v>155</v>
      </c>
      <c r="D108" s="25" t="s">
        <v>108</v>
      </c>
      <c r="E108" s="27" t="s">
        <v>30</v>
      </c>
      <c r="F108" s="26">
        <v>4400</v>
      </c>
      <c r="G108" s="26">
        <v>0</v>
      </c>
      <c r="H108" s="26">
        <v>4400</v>
      </c>
      <c r="I108" s="26">
        <v>0</v>
      </c>
      <c r="J108" s="26">
        <v>0</v>
      </c>
      <c r="K108" s="25" t="s">
        <v>106</v>
      </c>
    </row>
    <row r="109" spans="1:11" ht="38.25" x14ac:dyDescent="0.25">
      <c r="A109" s="13">
        <f t="shared" si="1"/>
        <v>64</v>
      </c>
      <c r="B109" s="24" t="s">
        <v>151</v>
      </c>
      <c r="C109" s="25" t="s">
        <v>156</v>
      </c>
      <c r="D109" s="25" t="s">
        <v>110</v>
      </c>
      <c r="E109" s="27" t="s">
        <v>30</v>
      </c>
      <c r="F109" s="26">
        <v>134.19999999999999</v>
      </c>
      <c r="G109" s="26">
        <v>0</v>
      </c>
      <c r="H109" s="26">
        <v>134.19999999999999</v>
      </c>
      <c r="I109" s="26">
        <v>0</v>
      </c>
      <c r="J109" s="26">
        <v>0</v>
      </c>
      <c r="K109" s="25" t="s">
        <v>106</v>
      </c>
    </row>
    <row r="110" spans="1:11" ht="38.25" x14ac:dyDescent="0.25">
      <c r="A110" s="13">
        <f t="shared" si="1"/>
        <v>65</v>
      </c>
      <c r="B110" s="24" t="s">
        <v>151</v>
      </c>
      <c r="C110" s="25" t="s">
        <v>157</v>
      </c>
      <c r="D110" s="25" t="s">
        <v>101</v>
      </c>
      <c r="E110" s="27" t="s">
        <v>30</v>
      </c>
      <c r="F110" s="26">
        <v>87.6</v>
      </c>
      <c r="G110" s="26">
        <v>0</v>
      </c>
      <c r="H110" s="26">
        <v>87.6</v>
      </c>
      <c r="I110" s="26">
        <v>0</v>
      </c>
      <c r="J110" s="26">
        <v>0</v>
      </c>
      <c r="K110" s="25" t="s">
        <v>158</v>
      </c>
    </row>
    <row r="111" spans="1:11" ht="63.75" x14ac:dyDescent="0.25">
      <c r="A111" s="29">
        <f t="shared" si="1"/>
        <v>66</v>
      </c>
      <c r="B111" s="29" t="s">
        <v>166</v>
      </c>
      <c r="C111" s="35" t="s">
        <v>168</v>
      </c>
      <c r="D111" s="29" t="s">
        <v>169</v>
      </c>
      <c r="E111" s="32" t="s">
        <v>30</v>
      </c>
      <c r="F111" s="36">
        <v>1338.3</v>
      </c>
      <c r="G111" s="36">
        <v>0</v>
      </c>
      <c r="H111" s="34">
        <v>1338.3</v>
      </c>
      <c r="I111" s="34">
        <v>0</v>
      </c>
      <c r="J111" s="34">
        <v>0</v>
      </c>
      <c r="K111" s="30" t="s">
        <v>170</v>
      </c>
    </row>
    <row r="112" spans="1:11" ht="25.5" x14ac:dyDescent="0.25">
      <c r="A112" s="29">
        <f t="shared" si="1"/>
        <v>67</v>
      </c>
      <c r="B112" s="29" t="s">
        <v>166</v>
      </c>
      <c r="C112" s="30" t="s">
        <v>171</v>
      </c>
      <c r="D112" s="31" t="s">
        <v>167</v>
      </c>
      <c r="E112" s="32" t="s">
        <v>30</v>
      </c>
      <c r="F112" s="33">
        <v>265.66000000000003</v>
      </c>
      <c r="G112" s="33">
        <v>0</v>
      </c>
      <c r="H112" s="34">
        <v>265.66000000000003</v>
      </c>
      <c r="I112" s="34">
        <v>0</v>
      </c>
      <c r="J112" s="34">
        <v>0</v>
      </c>
      <c r="K112" s="30" t="s">
        <v>172</v>
      </c>
    </row>
    <row r="113" spans="1:11" ht="63.75" x14ac:dyDescent="0.2">
      <c r="A113" s="121">
        <f t="shared" si="1"/>
        <v>68</v>
      </c>
      <c r="B113" s="112" t="s">
        <v>177</v>
      </c>
      <c r="C113" s="113" t="s">
        <v>185</v>
      </c>
      <c r="D113" s="114" t="s">
        <v>186</v>
      </c>
      <c r="E113" s="115" t="s">
        <v>184</v>
      </c>
      <c r="F113" s="116">
        <v>8244.6</v>
      </c>
      <c r="G113" s="116">
        <v>0</v>
      </c>
      <c r="H113" s="116">
        <v>0</v>
      </c>
      <c r="I113" s="116">
        <v>8244.6</v>
      </c>
      <c r="J113" s="117">
        <v>0</v>
      </c>
      <c r="K113" s="115" t="s">
        <v>115</v>
      </c>
    </row>
    <row r="114" spans="1:11" ht="63.75" x14ac:dyDescent="0.25">
      <c r="A114" s="121">
        <f t="shared" si="1"/>
        <v>69</v>
      </c>
      <c r="B114" s="118" t="s">
        <v>177</v>
      </c>
      <c r="C114" s="119" t="s">
        <v>191</v>
      </c>
      <c r="D114" s="105" t="s">
        <v>192</v>
      </c>
      <c r="E114" s="105" t="s">
        <v>299</v>
      </c>
      <c r="F114" s="107">
        <v>2000</v>
      </c>
      <c r="G114" s="117">
        <v>0</v>
      </c>
      <c r="H114" s="107">
        <f>F114</f>
        <v>2000</v>
      </c>
      <c r="I114" s="117">
        <v>0</v>
      </c>
      <c r="J114" s="117">
        <v>0</v>
      </c>
      <c r="K114" s="105" t="s">
        <v>188</v>
      </c>
    </row>
    <row r="115" spans="1:11" ht="63.75" x14ac:dyDescent="0.25">
      <c r="A115" s="121">
        <f t="shared" si="1"/>
        <v>70</v>
      </c>
      <c r="B115" s="118" t="s">
        <v>177</v>
      </c>
      <c r="C115" s="103" t="s">
        <v>193</v>
      </c>
      <c r="D115" s="105" t="s">
        <v>194</v>
      </c>
      <c r="E115" s="105" t="s">
        <v>300</v>
      </c>
      <c r="F115" s="107">
        <v>1800</v>
      </c>
      <c r="G115" s="117">
        <v>0</v>
      </c>
      <c r="H115" s="107">
        <f>F115</f>
        <v>1800</v>
      </c>
      <c r="I115" s="117">
        <v>0</v>
      </c>
      <c r="J115" s="117">
        <v>0</v>
      </c>
      <c r="K115" s="105" t="s">
        <v>195</v>
      </c>
    </row>
    <row r="116" spans="1:11" ht="63.75" x14ac:dyDescent="0.25">
      <c r="A116" s="121">
        <f t="shared" si="1"/>
        <v>71</v>
      </c>
      <c r="B116" s="118" t="s">
        <v>177</v>
      </c>
      <c r="C116" s="103" t="s">
        <v>241</v>
      </c>
      <c r="D116" s="105" t="s">
        <v>242</v>
      </c>
      <c r="E116" s="105" t="s">
        <v>299</v>
      </c>
      <c r="F116" s="107">
        <f>12224820/1000</f>
        <v>12224.82</v>
      </c>
      <c r="G116" s="117">
        <v>0</v>
      </c>
      <c r="H116" s="117">
        <v>0</v>
      </c>
      <c r="I116" s="107">
        <f>F116</f>
        <v>12224.82</v>
      </c>
      <c r="J116" s="117">
        <v>0</v>
      </c>
      <c r="K116" s="105" t="s">
        <v>229</v>
      </c>
    </row>
    <row r="117" spans="1:11" ht="63.75" x14ac:dyDescent="0.25">
      <c r="A117" s="121">
        <f t="shared" si="1"/>
        <v>72</v>
      </c>
      <c r="B117" s="118" t="s">
        <v>177</v>
      </c>
      <c r="C117" s="103" t="s">
        <v>198</v>
      </c>
      <c r="D117" s="105" t="s">
        <v>199</v>
      </c>
      <c r="E117" s="105" t="s">
        <v>299</v>
      </c>
      <c r="F117" s="107">
        <v>10500</v>
      </c>
      <c r="G117" s="117">
        <v>0</v>
      </c>
      <c r="H117" s="107">
        <f>F117</f>
        <v>10500</v>
      </c>
      <c r="I117" s="117">
        <v>0</v>
      </c>
      <c r="J117" s="117">
        <v>0</v>
      </c>
      <c r="K117" s="105" t="s">
        <v>187</v>
      </c>
    </row>
    <row r="118" spans="1:11" ht="63.75" x14ac:dyDescent="0.25">
      <c r="A118" s="121">
        <f t="shared" si="1"/>
        <v>73</v>
      </c>
      <c r="B118" s="118" t="s">
        <v>177</v>
      </c>
      <c r="C118" s="103" t="s">
        <v>200</v>
      </c>
      <c r="D118" s="105" t="s">
        <v>201</v>
      </c>
      <c r="E118" s="105" t="s">
        <v>299</v>
      </c>
      <c r="F118" s="107">
        <v>20000</v>
      </c>
      <c r="G118" s="117">
        <v>0</v>
      </c>
      <c r="H118" s="107">
        <f>F118</f>
        <v>20000</v>
      </c>
      <c r="I118" s="117">
        <v>0</v>
      </c>
      <c r="J118" s="117">
        <v>0</v>
      </c>
      <c r="K118" s="105" t="s">
        <v>195</v>
      </c>
    </row>
    <row r="119" spans="1:11" ht="63.75" x14ac:dyDescent="0.25">
      <c r="A119" s="121">
        <f t="shared" si="1"/>
        <v>74</v>
      </c>
      <c r="B119" s="118" t="s">
        <v>177</v>
      </c>
      <c r="C119" s="103" t="s">
        <v>202</v>
      </c>
      <c r="D119" s="105" t="s">
        <v>203</v>
      </c>
      <c r="E119" s="105" t="s">
        <v>299</v>
      </c>
      <c r="F119" s="107">
        <v>5000</v>
      </c>
      <c r="G119" s="117">
        <v>0</v>
      </c>
      <c r="H119" s="107">
        <f>F119</f>
        <v>5000</v>
      </c>
      <c r="I119" s="117">
        <v>0</v>
      </c>
      <c r="J119" s="117">
        <v>0</v>
      </c>
      <c r="K119" s="105" t="s">
        <v>195</v>
      </c>
    </row>
    <row r="120" spans="1:11" ht="63.75" x14ac:dyDescent="0.25">
      <c r="A120" s="121">
        <f t="shared" si="1"/>
        <v>75</v>
      </c>
      <c r="B120" s="118" t="s">
        <v>177</v>
      </c>
      <c r="C120" s="103" t="s">
        <v>251</v>
      </c>
      <c r="D120" s="105" t="s">
        <v>252</v>
      </c>
      <c r="E120" s="105" t="s">
        <v>299</v>
      </c>
      <c r="F120" s="107">
        <f>5109300/1000</f>
        <v>5109.3</v>
      </c>
      <c r="G120" s="117">
        <v>0</v>
      </c>
      <c r="H120" s="117">
        <v>0</v>
      </c>
      <c r="I120" s="107">
        <f>F120</f>
        <v>5109.3</v>
      </c>
      <c r="J120" s="117">
        <v>0</v>
      </c>
      <c r="K120" s="105" t="s">
        <v>206</v>
      </c>
    </row>
    <row r="121" spans="1:11" ht="63.75" x14ac:dyDescent="0.25">
      <c r="A121" s="121">
        <f t="shared" si="1"/>
        <v>76</v>
      </c>
      <c r="B121" s="118" t="s">
        <v>177</v>
      </c>
      <c r="C121" s="103" t="s">
        <v>211</v>
      </c>
      <c r="D121" s="105" t="s">
        <v>212</v>
      </c>
      <c r="E121" s="105" t="s">
        <v>299</v>
      </c>
      <c r="F121" s="107">
        <f>4169236.31/1000</f>
        <v>4169.2363100000002</v>
      </c>
      <c r="G121" s="117">
        <v>0</v>
      </c>
      <c r="H121" s="107">
        <f t="shared" ref="H121:H130" si="2">F121</f>
        <v>4169.2363100000002</v>
      </c>
      <c r="I121" s="117">
        <v>0</v>
      </c>
      <c r="J121" s="117">
        <v>0</v>
      </c>
      <c r="K121" s="105" t="s">
        <v>308</v>
      </c>
    </row>
    <row r="122" spans="1:11" ht="63.75" x14ac:dyDescent="0.25">
      <c r="A122" s="121">
        <f t="shared" si="1"/>
        <v>77</v>
      </c>
      <c r="B122" s="118" t="s">
        <v>177</v>
      </c>
      <c r="C122" s="103" t="s">
        <v>207</v>
      </c>
      <c r="D122" s="105" t="s">
        <v>208</v>
      </c>
      <c r="E122" s="105" t="s">
        <v>299</v>
      </c>
      <c r="F122" s="107">
        <f>2174000/1000</f>
        <v>2174</v>
      </c>
      <c r="G122" s="117">
        <v>0</v>
      </c>
      <c r="H122" s="107">
        <f t="shared" si="2"/>
        <v>2174</v>
      </c>
      <c r="I122" s="117">
        <v>0</v>
      </c>
      <c r="J122" s="117">
        <v>0</v>
      </c>
      <c r="K122" s="105" t="s">
        <v>308</v>
      </c>
    </row>
    <row r="123" spans="1:11" ht="63.75" x14ac:dyDescent="0.25">
      <c r="A123" s="121">
        <f t="shared" si="1"/>
        <v>78</v>
      </c>
      <c r="B123" s="118" t="s">
        <v>177</v>
      </c>
      <c r="C123" s="103" t="s">
        <v>209</v>
      </c>
      <c r="D123" s="105" t="s">
        <v>210</v>
      </c>
      <c r="E123" s="105" t="s">
        <v>299</v>
      </c>
      <c r="F123" s="107">
        <f>1780613/1000</f>
        <v>1780.6130000000001</v>
      </c>
      <c r="G123" s="117">
        <v>0</v>
      </c>
      <c r="H123" s="107">
        <f t="shared" si="2"/>
        <v>1780.6130000000001</v>
      </c>
      <c r="I123" s="117">
        <v>0</v>
      </c>
      <c r="J123" s="117">
        <v>0</v>
      </c>
      <c r="K123" s="105" t="s">
        <v>308</v>
      </c>
    </row>
    <row r="124" spans="1:11" ht="63.75" x14ac:dyDescent="0.25">
      <c r="A124" s="121">
        <f t="shared" si="1"/>
        <v>79</v>
      </c>
      <c r="B124" s="118" t="s">
        <v>177</v>
      </c>
      <c r="C124" s="111" t="s">
        <v>213</v>
      </c>
      <c r="D124" s="112" t="s">
        <v>214</v>
      </c>
      <c r="E124" s="112" t="s">
        <v>299</v>
      </c>
      <c r="F124" s="120">
        <f>3335200/1000</f>
        <v>3335.2</v>
      </c>
      <c r="G124" s="117">
        <v>0</v>
      </c>
      <c r="H124" s="120">
        <f t="shared" si="2"/>
        <v>3335.2</v>
      </c>
      <c r="I124" s="117">
        <v>0</v>
      </c>
      <c r="J124" s="117">
        <v>0</v>
      </c>
      <c r="K124" s="112" t="s">
        <v>112</v>
      </c>
    </row>
    <row r="125" spans="1:11" ht="63.75" x14ac:dyDescent="0.25">
      <c r="A125" s="121">
        <f t="shared" si="1"/>
        <v>80</v>
      </c>
      <c r="B125" s="118" t="s">
        <v>177</v>
      </c>
      <c r="C125" s="111" t="s">
        <v>219</v>
      </c>
      <c r="D125" s="112" t="s">
        <v>220</v>
      </c>
      <c r="E125" s="112" t="s">
        <v>299</v>
      </c>
      <c r="F125" s="120">
        <f>7894122.42/1000</f>
        <v>7894.1224199999997</v>
      </c>
      <c r="G125" s="117">
        <v>0</v>
      </c>
      <c r="H125" s="120">
        <f t="shared" si="2"/>
        <v>7894.1224199999997</v>
      </c>
      <c r="I125" s="117">
        <v>0</v>
      </c>
      <c r="J125" s="117">
        <v>0</v>
      </c>
      <c r="K125" s="112" t="s">
        <v>112</v>
      </c>
    </row>
    <row r="126" spans="1:11" ht="63.75" x14ac:dyDescent="0.25">
      <c r="A126" s="121">
        <f t="shared" si="1"/>
        <v>81</v>
      </c>
      <c r="B126" s="118" t="s">
        <v>177</v>
      </c>
      <c r="C126" s="111" t="s">
        <v>215</v>
      </c>
      <c r="D126" s="112" t="s">
        <v>216</v>
      </c>
      <c r="E126" s="112" t="s">
        <v>299</v>
      </c>
      <c r="F126" s="120">
        <f>1998700/1000</f>
        <v>1998.7</v>
      </c>
      <c r="G126" s="117">
        <v>0</v>
      </c>
      <c r="H126" s="120">
        <f t="shared" si="2"/>
        <v>1998.7</v>
      </c>
      <c r="I126" s="117">
        <v>0</v>
      </c>
      <c r="J126" s="117">
        <v>0</v>
      </c>
      <c r="K126" s="112" t="s">
        <v>112</v>
      </c>
    </row>
    <row r="127" spans="1:11" ht="63.75" x14ac:dyDescent="0.25">
      <c r="A127" s="121">
        <f t="shared" si="1"/>
        <v>82</v>
      </c>
      <c r="B127" s="118" t="s">
        <v>177</v>
      </c>
      <c r="C127" s="111" t="s">
        <v>217</v>
      </c>
      <c r="D127" s="112" t="s">
        <v>218</v>
      </c>
      <c r="E127" s="112" t="s">
        <v>299</v>
      </c>
      <c r="F127" s="120">
        <f>7000000/1000</f>
        <v>7000</v>
      </c>
      <c r="G127" s="117">
        <v>0</v>
      </c>
      <c r="H127" s="120">
        <f t="shared" si="2"/>
        <v>7000</v>
      </c>
      <c r="I127" s="117">
        <v>0</v>
      </c>
      <c r="J127" s="117">
        <v>0</v>
      </c>
      <c r="K127" s="112" t="s">
        <v>195</v>
      </c>
    </row>
    <row r="128" spans="1:11" ht="63.75" x14ac:dyDescent="0.25">
      <c r="A128" s="121">
        <f t="shared" si="1"/>
        <v>83</v>
      </c>
      <c r="B128" s="118" t="s">
        <v>177</v>
      </c>
      <c r="C128" s="111" t="s">
        <v>221</v>
      </c>
      <c r="D128" s="112" t="s">
        <v>222</v>
      </c>
      <c r="E128" s="112" t="s">
        <v>299</v>
      </c>
      <c r="F128" s="120">
        <v>5000</v>
      </c>
      <c r="G128" s="117">
        <v>0</v>
      </c>
      <c r="H128" s="120">
        <f t="shared" si="2"/>
        <v>5000</v>
      </c>
      <c r="I128" s="117">
        <v>0</v>
      </c>
      <c r="J128" s="117">
        <v>0</v>
      </c>
      <c r="K128" s="112" t="s">
        <v>223</v>
      </c>
    </row>
    <row r="129" spans="1:11" ht="63.75" x14ac:dyDescent="0.25">
      <c r="A129" s="121">
        <f t="shared" si="1"/>
        <v>84</v>
      </c>
      <c r="B129" s="118" t="s">
        <v>177</v>
      </c>
      <c r="C129" s="111" t="s">
        <v>224</v>
      </c>
      <c r="D129" s="112" t="s">
        <v>225</v>
      </c>
      <c r="E129" s="112" t="s">
        <v>299</v>
      </c>
      <c r="F129" s="120">
        <f>1321200/1000</f>
        <v>1321.2</v>
      </c>
      <c r="G129" s="117">
        <v>0</v>
      </c>
      <c r="H129" s="120">
        <f t="shared" si="2"/>
        <v>1321.2</v>
      </c>
      <c r="I129" s="117">
        <v>0</v>
      </c>
      <c r="J129" s="117">
        <v>0</v>
      </c>
      <c r="K129" s="112" t="s">
        <v>226</v>
      </c>
    </row>
    <row r="130" spans="1:11" ht="63.75" x14ac:dyDescent="0.25">
      <c r="A130" s="121">
        <f t="shared" si="1"/>
        <v>85</v>
      </c>
      <c r="B130" s="118" t="s">
        <v>177</v>
      </c>
      <c r="C130" s="111" t="s">
        <v>227</v>
      </c>
      <c r="D130" s="112" t="s">
        <v>203</v>
      </c>
      <c r="E130" s="112" t="s">
        <v>299</v>
      </c>
      <c r="F130" s="120">
        <f>3000000/1000</f>
        <v>3000</v>
      </c>
      <c r="G130" s="117">
        <v>0</v>
      </c>
      <c r="H130" s="120">
        <f t="shared" si="2"/>
        <v>3000</v>
      </c>
      <c r="I130" s="117">
        <v>0</v>
      </c>
      <c r="J130" s="117">
        <v>0</v>
      </c>
      <c r="K130" s="112" t="s">
        <v>228</v>
      </c>
    </row>
    <row r="131" spans="1:11" ht="25.5" x14ac:dyDescent="0.25">
      <c r="A131" s="156">
        <f>A130+1</f>
        <v>86</v>
      </c>
      <c r="B131" s="155" t="s">
        <v>272</v>
      </c>
      <c r="C131" s="157" t="s">
        <v>273</v>
      </c>
      <c r="D131" s="158" t="s">
        <v>274</v>
      </c>
      <c r="E131" s="158" t="s">
        <v>30</v>
      </c>
      <c r="F131" s="159">
        <f>4948000/1000</f>
        <v>4948</v>
      </c>
      <c r="G131" s="160">
        <v>0</v>
      </c>
      <c r="H131" s="159">
        <v>4948</v>
      </c>
      <c r="I131" s="160">
        <v>0</v>
      </c>
      <c r="J131" s="160">
        <v>0</v>
      </c>
      <c r="K131" s="157" t="s">
        <v>275</v>
      </c>
    </row>
    <row r="132" spans="1:11" ht="63.75" x14ac:dyDescent="0.25">
      <c r="A132" s="53">
        <f t="shared" si="1"/>
        <v>87</v>
      </c>
      <c r="B132" s="54" t="s">
        <v>276</v>
      </c>
      <c r="C132" s="55">
        <v>2.7386220027208601E+35</v>
      </c>
      <c r="D132" s="56" t="s">
        <v>278</v>
      </c>
      <c r="E132" s="56" t="s">
        <v>30</v>
      </c>
      <c r="F132" s="57">
        <f>22328700/1000</f>
        <v>22328.7</v>
      </c>
      <c r="G132" s="57">
        <v>0</v>
      </c>
      <c r="H132" s="57">
        <v>22328.7</v>
      </c>
      <c r="I132" s="57">
        <v>0</v>
      </c>
      <c r="J132" s="57">
        <v>0</v>
      </c>
      <c r="K132" s="58" t="s">
        <v>275</v>
      </c>
    </row>
    <row r="133" spans="1:11" ht="51" x14ac:dyDescent="0.25">
      <c r="A133" s="14">
        <f>A132+1</f>
        <v>88</v>
      </c>
      <c r="B133" s="44" t="s">
        <v>280</v>
      </c>
      <c r="C133" s="45" t="s">
        <v>291</v>
      </c>
      <c r="D133" s="46" t="s">
        <v>292</v>
      </c>
      <c r="E133" s="46" t="s">
        <v>30</v>
      </c>
      <c r="F133" s="47">
        <f>1981800/1000</f>
        <v>1981.8</v>
      </c>
      <c r="G133" s="47">
        <v>0</v>
      </c>
      <c r="H133" s="47">
        <v>1981.8</v>
      </c>
      <c r="I133" s="47">
        <v>0</v>
      </c>
      <c r="J133" s="47">
        <v>0</v>
      </c>
      <c r="K133" s="48">
        <v>46266</v>
      </c>
    </row>
    <row r="134" spans="1:11" ht="59.25" customHeight="1" x14ac:dyDescent="0.25">
      <c r="A134" s="194" t="s">
        <v>1</v>
      </c>
      <c r="B134" s="195"/>
      <c r="C134" s="195"/>
      <c r="D134" s="196"/>
      <c r="E134" s="197"/>
      <c r="F134" s="12">
        <f>SUM(F46:F133)</f>
        <v>281624.83173000003</v>
      </c>
      <c r="G134" s="12">
        <f>SUM(G46:G133)</f>
        <v>0</v>
      </c>
      <c r="H134" s="12">
        <f>SUM(H46:H133)</f>
        <v>249046.11173000006</v>
      </c>
      <c r="I134" s="12">
        <f>SUM(I46:I133)</f>
        <v>32578.719999999998</v>
      </c>
      <c r="J134" s="51"/>
      <c r="K134" s="52"/>
    </row>
    <row r="135" spans="1:11" ht="25.5" x14ac:dyDescent="0.25">
      <c r="A135" s="79" t="s">
        <v>29</v>
      </c>
      <c r="B135" s="78" t="s">
        <v>67</v>
      </c>
      <c r="C135" s="78" t="s">
        <v>87</v>
      </c>
      <c r="D135" s="78" t="s">
        <v>35</v>
      </c>
      <c r="E135" s="78" t="s">
        <v>30</v>
      </c>
      <c r="F135" s="89">
        <v>3100</v>
      </c>
      <c r="G135" s="89">
        <v>0</v>
      </c>
      <c r="H135" s="90">
        <v>0</v>
      </c>
      <c r="I135" s="90">
        <v>3100</v>
      </c>
      <c r="J135" s="90">
        <v>0</v>
      </c>
      <c r="K135" s="91">
        <v>46753</v>
      </c>
    </row>
    <row r="136" spans="1:11" ht="25.5" x14ac:dyDescent="0.25">
      <c r="A136" s="77">
        <f t="shared" ref="A136:A200" si="3">A135+1</f>
        <v>2</v>
      </c>
      <c r="B136" s="78" t="s">
        <v>33</v>
      </c>
      <c r="C136" s="78" t="s">
        <v>87</v>
      </c>
      <c r="D136" s="78" t="s">
        <v>36</v>
      </c>
      <c r="E136" s="78" t="s">
        <v>30</v>
      </c>
      <c r="F136" s="89">
        <v>205.4</v>
      </c>
      <c r="G136" s="89">
        <v>0</v>
      </c>
      <c r="H136" s="90">
        <v>0</v>
      </c>
      <c r="I136" s="90">
        <v>205.4</v>
      </c>
      <c r="J136" s="90">
        <v>0</v>
      </c>
      <c r="K136" s="91">
        <v>46813</v>
      </c>
    </row>
    <row r="137" spans="1:11" ht="25.5" x14ac:dyDescent="0.25">
      <c r="A137" s="77">
        <f t="shared" si="3"/>
        <v>3</v>
      </c>
      <c r="B137" s="78" t="s">
        <v>33</v>
      </c>
      <c r="C137" s="78" t="s">
        <v>87</v>
      </c>
      <c r="D137" s="78" t="s">
        <v>37</v>
      </c>
      <c r="E137" s="78" t="s">
        <v>30</v>
      </c>
      <c r="F137" s="89">
        <v>28.1</v>
      </c>
      <c r="G137" s="89">
        <v>0</v>
      </c>
      <c r="H137" s="90">
        <v>0</v>
      </c>
      <c r="I137" s="90">
        <v>28.1</v>
      </c>
      <c r="J137" s="90">
        <v>0</v>
      </c>
      <c r="K137" s="91">
        <v>46784</v>
      </c>
    </row>
    <row r="138" spans="1:11" ht="25.5" x14ac:dyDescent="0.25">
      <c r="A138" s="77">
        <f t="shared" si="3"/>
        <v>4</v>
      </c>
      <c r="B138" s="78" t="s">
        <v>33</v>
      </c>
      <c r="C138" s="78" t="s">
        <v>87</v>
      </c>
      <c r="D138" s="78" t="s">
        <v>38</v>
      </c>
      <c r="E138" s="78" t="s">
        <v>30</v>
      </c>
      <c r="F138" s="89">
        <v>700</v>
      </c>
      <c r="G138" s="89">
        <v>0</v>
      </c>
      <c r="H138" s="90">
        <v>0</v>
      </c>
      <c r="I138" s="90">
        <v>700</v>
      </c>
      <c r="J138" s="90">
        <v>0</v>
      </c>
      <c r="K138" s="91">
        <v>46813</v>
      </c>
    </row>
    <row r="139" spans="1:11" ht="46.5" customHeight="1" x14ac:dyDescent="0.25">
      <c r="A139" s="77">
        <f t="shared" si="3"/>
        <v>5</v>
      </c>
      <c r="B139" s="78" t="s">
        <v>33</v>
      </c>
      <c r="C139" s="78" t="s">
        <v>87</v>
      </c>
      <c r="D139" s="78" t="s">
        <v>39</v>
      </c>
      <c r="E139" s="78" t="s">
        <v>30</v>
      </c>
      <c r="F139" s="89">
        <v>300</v>
      </c>
      <c r="G139" s="89">
        <v>0</v>
      </c>
      <c r="H139" s="90">
        <v>0</v>
      </c>
      <c r="I139" s="90">
        <v>300</v>
      </c>
      <c r="J139" s="90">
        <v>0</v>
      </c>
      <c r="K139" s="91">
        <v>46813</v>
      </c>
    </row>
    <row r="140" spans="1:11" ht="25.5" x14ac:dyDescent="0.25">
      <c r="A140" s="77">
        <f t="shared" si="3"/>
        <v>6</v>
      </c>
      <c r="B140" s="78" t="s">
        <v>33</v>
      </c>
      <c r="C140" s="78" t="s">
        <v>87</v>
      </c>
      <c r="D140" s="78" t="s">
        <v>40</v>
      </c>
      <c r="E140" s="78" t="s">
        <v>30</v>
      </c>
      <c r="F140" s="89">
        <v>72</v>
      </c>
      <c r="G140" s="89">
        <v>0</v>
      </c>
      <c r="H140" s="90">
        <v>0</v>
      </c>
      <c r="I140" s="90">
        <v>72</v>
      </c>
      <c r="J140" s="90">
        <v>0</v>
      </c>
      <c r="K140" s="91">
        <v>46844</v>
      </c>
    </row>
    <row r="141" spans="1:11" ht="38.25" x14ac:dyDescent="0.25">
      <c r="A141" s="77">
        <f t="shared" si="3"/>
        <v>7</v>
      </c>
      <c r="B141" s="78" t="s">
        <v>33</v>
      </c>
      <c r="C141" s="78" t="s">
        <v>87</v>
      </c>
      <c r="D141" s="78" t="s">
        <v>41</v>
      </c>
      <c r="E141" s="78" t="s">
        <v>30</v>
      </c>
      <c r="F141" s="89">
        <v>640.79999999999995</v>
      </c>
      <c r="G141" s="89">
        <v>0</v>
      </c>
      <c r="H141" s="90">
        <v>0</v>
      </c>
      <c r="I141" s="90">
        <v>640.79999999999995</v>
      </c>
      <c r="J141" s="90">
        <v>0</v>
      </c>
      <c r="K141" s="91">
        <v>46784</v>
      </c>
    </row>
    <row r="142" spans="1:11" ht="25.5" x14ac:dyDescent="0.25">
      <c r="A142" s="77">
        <f t="shared" si="3"/>
        <v>8</v>
      </c>
      <c r="B142" s="78" t="s">
        <v>33</v>
      </c>
      <c r="C142" s="78" t="s">
        <v>88</v>
      </c>
      <c r="D142" s="78" t="s">
        <v>43</v>
      </c>
      <c r="E142" s="78" t="s">
        <v>44</v>
      </c>
      <c r="F142" s="90">
        <v>10</v>
      </c>
      <c r="G142" s="89">
        <v>0</v>
      </c>
      <c r="H142" s="90">
        <v>0</v>
      </c>
      <c r="I142" s="90">
        <v>10</v>
      </c>
      <c r="J142" s="90">
        <v>0</v>
      </c>
      <c r="K142" s="79" t="s">
        <v>89</v>
      </c>
    </row>
    <row r="143" spans="1:11" ht="25.5" x14ac:dyDescent="0.25">
      <c r="A143" s="77">
        <f t="shared" si="3"/>
        <v>9</v>
      </c>
      <c r="B143" s="78" t="s">
        <v>33</v>
      </c>
      <c r="C143" s="78" t="s">
        <v>87</v>
      </c>
      <c r="D143" s="78" t="s">
        <v>45</v>
      </c>
      <c r="E143" s="78" t="s">
        <v>30</v>
      </c>
      <c r="F143" s="90">
        <v>233</v>
      </c>
      <c r="G143" s="89">
        <v>0</v>
      </c>
      <c r="H143" s="90">
        <v>0</v>
      </c>
      <c r="I143" s="90">
        <v>233</v>
      </c>
      <c r="J143" s="90">
        <v>0</v>
      </c>
      <c r="K143" s="79" t="s">
        <v>90</v>
      </c>
    </row>
    <row r="144" spans="1:11" ht="27" customHeight="1" x14ac:dyDescent="0.25">
      <c r="A144" s="77">
        <f t="shared" si="3"/>
        <v>10</v>
      </c>
      <c r="B144" s="78" t="s">
        <v>33</v>
      </c>
      <c r="C144" s="78" t="s">
        <v>88</v>
      </c>
      <c r="D144" s="78" t="s">
        <v>70</v>
      </c>
      <c r="E144" s="78" t="s">
        <v>44</v>
      </c>
      <c r="F144" s="80">
        <v>57</v>
      </c>
      <c r="G144" s="80">
        <v>0</v>
      </c>
      <c r="H144" s="80">
        <v>0</v>
      </c>
      <c r="I144" s="80">
        <v>57</v>
      </c>
      <c r="J144" s="80">
        <v>0</v>
      </c>
      <c r="K144" s="96" t="s">
        <v>91</v>
      </c>
    </row>
    <row r="145" spans="1:11" ht="25.5" x14ac:dyDescent="0.25">
      <c r="A145" s="77">
        <f t="shared" si="3"/>
        <v>11</v>
      </c>
      <c r="B145" s="78" t="s">
        <v>33</v>
      </c>
      <c r="C145" s="78" t="s">
        <v>87</v>
      </c>
      <c r="D145" s="78" t="s">
        <v>27</v>
      </c>
      <c r="E145" s="78" t="s">
        <v>30</v>
      </c>
      <c r="F145" s="80">
        <v>810</v>
      </c>
      <c r="G145" s="80">
        <v>0</v>
      </c>
      <c r="H145" s="80">
        <v>0</v>
      </c>
      <c r="I145" s="80">
        <v>810</v>
      </c>
      <c r="J145" s="80">
        <v>0</v>
      </c>
      <c r="K145" s="97">
        <v>46784</v>
      </c>
    </row>
    <row r="146" spans="1:11" ht="51" customHeight="1" x14ac:dyDescent="0.25">
      <c r="A146" s="77">
        <f t="shared" si="3"/>
        <v>12</v>
      </c>
      <c r="B146" s="78" t="s">
        <v>33</v>
      </c>
      <c r="C146" s="78" t="s">
        <v>87</v>
      </c>
      <c r="D146" s="78" t="s">
        <v>46</v>
      </c>
      <c r="E146" s="78" t="s">
        <v>30</v>
      </c>
      <c r="F146" s="80">
        <v>50</v>
      </c>
      <c r="G146" s="80">
        <v>0</v>
      </c>
      <c r="H146" s="80">
        <v>0</v>
      </c>
      <c r="I146" s="80">
        <v>50</v>
      </c>
      <c r="J146" s="80">
        <v>0</v>
      </c>
      <c r="K146" s="96" t="s">
        <v>92</v>
      </c>
    </row>
    <row r="147" spans="1:11" ht="51" x14ac:dyDescent="0.25">
      <c r="A147" s="77">
        <f t="shared" si="3"/>
        <v>13</v>
      </c>
      <c r="B147" s="78" t="s">
        <v>33</v>
      </c>
      <c r="C147" s="78" t="s">
        <v>87</v>
      </c>
      <c r="D147" s="78" t="s">
        <v>73</v>
      </c>
      <c r="E147" s="78" t="s">
        <v>30</v>
      </c>
      <c r="F147" s="80">
        <v>200</v>
      </c>
      <c r="G147" s="80">
        <v>0</v>
      </c>
      <c r="H147" s="80">
        <v>0</v>
      </c>
      <c r="I147" s="80">
        <v>200</v>
      </c>
      <c r="J147" s="80">
        <v>0</v>
      </c>
      <c r="K147" s="97">
        <v>46753</v>
      </c>
    </row>
    <row r="148" spans="1:11" ht="38.25" customHeight="1" x14ac:dyDescent="0.25">
      <c r="A148" s="77">
        <f t="shared" si="3"/>
        <v>14</v>
      </c>
      <c r="B148" s="78" t="s">
        <v>33</v>
      </c>
      <c r="C148" s="78" t="s">
        <v>87</v>
      </c>
      <c r="D148" s="78" t="s">
        <v>49</v>
      </c>
      <c r="E148" s="78" t="s">
        <v>30</v>
      </c>
      <c r="F148" s="80">
        <v>200</v>
      </c>
      <c r="G148" s="80">
        <v>0</v>
      </c>
      <c r="H148" s="80">
        <v>0</v>
      </c>
      <c r="I148" s="80">
        <v>200</v>
      </c>
      <c r="J148" s="80">
        <v>0</v>
      </c>
      <c r="K148" s="96" t="s">
        <v>93</v>
      </c>
    </row>
    <row r="149" spans="1:11" ht="51" customHeight="1" x14ac:dyDescent="0.25">
      <c r="A149" s="77">
        <f t="shared" si="3"/>
        <v>15</v>
      </c>
      <c r="B149" s="78" t="s">
        <v>33</v>
      </c>
      <c r="C149" s="78" t="s">
        <v>87</v>
      </c>
      <c r="D149" s="78" t="s">
        <v>50</v>
      </c>
      <c r="E149" s="78" t="s">
        <v>30</v>
      </c>
      <c r="F149" s="80">
        <v>247.5</v>
      </c>
      <c r="G149" s="80">
        <v>0</v>
      </c>
      <c r="H149" s="80">
        <v>0</v>
      </c>
      <c r="I149" s="80">
        <v>247.5</v>
      </c>
      <c r="J149" s="80">
        <v>0</v>
      </c>
      <c r="K149" s="96" t="s">
        <v>93</v>
      </c>
    </row>
    <row r="150" spans="1:11" ht="38.25" x14ac:dyDescent="0.25">
      <c r="A150" s="77">
        <f t="shared" si="3"/>
        <v>16</v>
      </c>
      <c r="B150" s="78" t="s">
        <v>33</v>
      </c>
      <c r="C150" s="78" t="s">
        <v>87</v>
      </c>
      <c r="D150" s="78" t="s">
        <v>51</v>
      </c>
      <c r="E150" s="78" t="s">
        <v>30</v>
      </c>
      <c r="F150" s="80">
        <v>100</v>
      </c>
      <c r="G150" s="80">
        <v>0</v>
      </c>
      <c r="H150" s="80">
        <v>0</v>
      </c>
      <c r="I150" s="80">
        <v>100</v>
      </c>
      <c r="J150" s="80">
        <v>0</v>
      </c>
      <c r="K150" s="81">
        <v>46844</v>
      </c>
    </row>
    <row r="151" spans="1:11" ht="25.5" x14ac:dyDescent="0.25">
      <c r="A151" s="77">
        <f t="shared" si="3"/>
        <v>17</v>
      </c>
      <c r="B151" s="78" t="s">
        <v>33</v>
      </c>
      <c r="C151" s="78" t="s">
        <v>87</v>
      </c>
      <c r="D151" s="78" t="s">
        <v>52</v>
      </c>
      <c r="E151" s="78" t="s">
        <v>30</v>
      </c>
      <c r="F151" s="80">
        <v>250</v>
      </c>
      <c r="G151" s="80">
        <v>0</v>
      </c>
      <c r="H151" s="80">
        <v>0</v>
      </c>
      <c r="I151" s="80">
        <v>250</v>
      </c>
      <c r="J151" s="80">
        <v>0</v>
      </c>
      <c r="K151" s="96" t="s">
        <v>90</v>
      </c>
    </row>
    <row r="152" spans="1:11" ht="25.5" x14ac:dyDescent="0.25">
      <c r="A152" s="77">
        <f t="shared" si="3"/>
        <v>18</v>
      </c>
      <c r="B152" s="78" t="s">
        <v>33</v>
      </c>
      <c r="C152" s="78" t="s">
        <v>87</v>
      </c>
      <c r="D152" s="78" t="s">
        <v>53</v>
      </c>
      <c r="E152" s="78" t="s">
        <v>30</v>
      </c>
      <c r="F152" s="80">
        <v>92</v>
      </c>
      <c r="G152" s="80">
        <v>0</v>
      </c>
      <c r="H152" s="80">
        <v>0</v>
      </c>
      <c r="I152" s="80">
        <v>92</v>
      </c>
      <c r="J152" s="80">
        <v>0</v>
      </c>
      <c r="K152" s="96" t="s">
        <v>89</v>
      </c>
    </row>
    <row r="153" spans="1:11" ht="44.25" customHeight="1" x14ac:dyDescent="0.25">
      <c r="A153" s="77">
        <f t="shared" si="3"/>
        <v>19</v>
      </c>
      <c r="B153" s="78" t="s">
        <v>33</v>
      </c>
      <c r="C153" s="78" t="s">
        <v>88</v>
      </c>
      <c r="D153" s="78" t="s">
        <v>28</v>
      </c>
      <c r="E153" s="78" t="s">
        <v>30</v>
      </c>
      <c r="F153" s="80">
        <v>50</v>
      </c>
      <c r="G153" s="80">
        <v>0</v>
      </c>
      <c r="H153" s="80">
        <v>0</v>
      </c>
      <c r="I153" s="80">
        <v>50</v>
      </c>
      <c r="J153" s="80">
        <v>0</v>
      </c>
      <c r="K153" s="96" t="s">
        <v>94</v>
      </c>
    </row>
    <row r="154" spans="1:11" ht="39" customHeight="1" x14ac:dyDescent="0.25">
      <c r="A154" s="77">
        <f t="shared" si="3"/>
        <v>20</v>
      </c>
      <c r="B154" s="78" t="s">
        <v>33</v>
      </c>
      <c r="C154" s="78" t="s">
        <v>87</v>
      </c>
      <c r="D154" s="78" t="s">
        <v>54</v>
      </c>
      <c r="E154" s="78" t="s">
        <v>30</v>
      </c>
      <c r="F154" s="80">
        <v>500</v>
      </c>
      <c r="G154" s="80">
        <v>0</v>
      </c>
      <c r="H154" s="80">
        <v>0</v>
      </c>
      <c r="I154" s="80">
        <v>500</v>
      </c>
      <c r="J154" s="80">
        <v>0</v>
      </c>
      <c r="K154" s="96" t="s">
        <v>91</v>
      </c>
    </row>
    <row r="155" spans="1:11" ht="25.5" x14ac:dyDescent="0.25">
      <c r="A155" s="77">
        <f t="shared" si="3"/>
        <v>21</v>
      </c>
      <c r="B155" s="78" t="s">
        <v>33</v>
      </c>
      <c r="C155" s="78" t="s">
        <v>88</v>
      </c>
      <c r="D155" s="78" t="s">
        <v>55</v>
      </c>
      <c r="E155" s="78" t="s">
        <v>44</v>
      </c>
      <c r="F155" s="80">
        <v>49.9</v>
      </c>
      <c r="G155" s="80">
        <v>0</v>
      </c>
      <c r="H155" s="80">
        <v>0</v>
      </c>
      <c r="I155" s="80">
        <v>49.9</v>
      </c>
      <c r="J155" s="80">
        <v>0</v>
      </c>
      <c r="K155" s="96" t="s">
        <v>93</v>
      </c>
    </row>
    <row r="156" spans="1:11" ht="63.75" customHeight="1" x14ac:dyDescent="0.25">
      <c r="A156" s="77">
        <f t="shared" si="3"/>
        <v>22</v>
      </c>
      <c r="B156" s="78" t="s">
        <v>33</v>
      </c>
      <c r="C156" s="78" t="s">
        <v>88</v>
      </c>
      <c r="D156" s="78" t="s">
        <v>56</v>
      </c>
      <c r="E156" s="78" t="s">
        <v>44</v>
      </c>
      <c r="F156" s="80">
        <v>117.1</v>
      </c>
      <c r="G156" s="80">
        <v>0</v>
      </c>
      <c r="H156" s="80">
        <v>0</v>
      </c>
      <c r="I156" s="80">
        <v>117.1</v>
      </c>
      <c r="J156" s="80">
        <v>0</v>
      </c>
      <c r="K156" s="96" t="s">
        <v>93</v>
      </c>
    </row>
    <row r="157" spans="1:11" ht="25.5" x14ac:dyDescent="0.25">
      <c r="A157" s="77">
        <f t="shared" si="3"/>
        <v>23</v>
      </c>
      <c r="B157" s="78" t="s">
        <v>33</v>
      </c>
      <c r="C157" s="78" t="s">
        <v>88</v>
      </c>
      <c r="D157" s="78" t="s">
        <v>57</v>
      </c>
      <c r="E157" s="78" t="s">
        <v>44</v>
      </c>
      <c r="F157" s="80">
        <v>9.1</v>
      </c>
      <c r="G157" s="80">
        <v>0</v>
      </c>
      <c r="H157" s="80">
        <v>0</v>
      </c>
      <c r="I157" s="80">
        <v>9.1</v>
      </c>
      <c r="J157" s="80">
        <v>0</v>
      </c>
      <c r="K157" s="96" t="s">
        <v>93</v>
      </c>
    </row>
    <row r="158" spans="1:11" ht="25.5" x14ac:dyDescent="0.25">
      <c r="A158" s="77">
        <f t="shared" si="3"/>
        <v>24</v>
      </c>
      <c r="B158" s="78" t="s">
        <v>33</v>
      </c>
      <c r="C158" s="78" t="s">
        <v>87</v>
      </c>
      <c r="D158" s="78" t="s">
        <v>58</v>
      </c>
      <c r="E158" s="78" t="s">
        <v>30</v>
      </c>
      <c r="F158" s="99">
        <v>351</v>
      </c>
      <c r="G158" s="80">
        <v>0</v>
      </c>
      <c r="H158" s="80">
        <v>0</v>
      </c>
      <c r="I158" s="80">
        <v>351</v>
      </c>
      <c r="J158" s="80">
        <v>0</v>
      </c>
      <c r="K158" s="96" t="s">
        <v>89</v>
      </c>
    </row>
    <row r="159" spans="1:11" ht="51" customHeight="1" x14ac:dyDescent="0.25">
      <c r="A159" s="77">
        <f t="shared" si="3"/>
        <v>25</v>
      </c>
      <c r="B159" s="78" t="s">
        <v>33</v>
      </c>
      <c r="C159" s="78" t="s">
        <v>87</v>
      </c>
      <c r="D159" s="78" t="s">
        <v>59</v>
      </c>
      <c r="E159" s="78" t="s">
        <v>30</v>
      </c>
      <c r="F159" s="80">
        <v>123.7</v>
      </c>
      <c r="G159" s="80">
        <v>0</v>
      </c>
      <c r="H159" s="80">
        <v>0</v>
      </c>
      <c r="I159" s="80">
        <v>123.7</v>
      </c>
      <c r="J159" s="80">
        <v>0</v>
      </c>
      <c r="K159" s="96" t="s">
        <v>95</v>
      </c>
    </row>
    <row r="160" spans="1:11" ht="30" customHeight="1" x14ac:dyDescent="0.25">
      <c r="A160" s="77">
        <f t="shared" si="3"/>
        <v>26</v>
      </c>
      <c r="B160" s="78" t="s">
        <v>33</v>
      </c>
      <c r="C160" s="78" t="s">
        <v>87</v>
      </c>
      <c r="D160" s="78" t="s">
        <v>31</v>
      </c>
      <c r="E160" s="78" t="s">
        <v>30</v>
      </c>
      <c r="F160" s="80">
        <v>150</v>
      </c>
      <c r="G160" s="80">
        <v>0</v>
      </c>
      <c r="H160" s="80">
        <v>0</v>
      </c>
      <c r="I160" s="80">
        <v>150</v>
      </c>
      <c r="J160" s="80">
        <v>0</v>
      </c>
      <c r="K160" s="96" t="s">
        <v>96</v>
      </c>
    </row>
    <row r="161" spans="1:11" ht="47.25" customHeight="1" x14ac:dyDescent="0.25">
      <c r="A161" s="77">
        <f t="shared" si="3"/>
        <v>27</v>
      </c>
      <c r="B161" s="78" t="s">
        <v>33</v>
      </c>
      <c r="C161" s="78" t="s">
        <v>87</v>
      </c>
      <c r="D161" s="78" t="s">
        <v>60</v>
      </c>
      <c r="E161" s="78" t="s">
        <v>30</v>
      </c>
      <c r="F161" s="80">
        <v>600</v>
      </c>
      <c r="G161" s="80">
        <v>0</v>
      </c>
      <c r="H161" s="80">
        <v>0</v>
      </c>
      <c r="I161" s="80">
        <v>600</v>
      </c>
      <c r="J161" s="80">
        <v>0</v>
      </c>
      <c r="K161" s="96" t="s">
        <v>96</v>
      </c>
    </row>
    <row r="162" spans="1:11" ht="25.5" x14ac:dyDescent="0.25">
      <c r="A162" s="77">
        <f t="shared" si="3"/>
        <v>28</v>
      </c>
      <c r="B162" s="78" t="s">
        <v>33</v>
      </c>
      <c r="C162" s="78" t="s">
        <v>87</v>
      </c>
      <c r="D162" s="78" t="s">
        <v>79</v>
      </c>
      <c r="E162" s="78" t="s">
        <v>30</v>
      </c>
      <c r="F162" s="80">
        <v>978.4</v>
      </c>
      <c r="G162" s="80">
        <v>0</v>
      </c>
      <c r="H162" s="80">
        <v>0</v>
      </c>
      <c r="I162" s="80">
        <v>978.4</v>
      </c>
      <c r="J162" s="80">
        <v>0</v>
      </c>
      <c r="K162" s="96" t="s">
        <v>93</v>
      </c>
    </row>
    <row r="163" spans="1:11" ht="25.5" x14ac:dyDescent="0.25">
      <c r="A163" s="77">
        <f t="shared" si="3"/>
        <v>29</v>
      </c>
      <c r="B163" s="78" t="s">
        <v>33</v>
      </c>
      <c r="C163" s="78" t="s">
        <v>87</v>
      </c>
      <c r="D163" s="78" t="s">
        <v>61</v>
      </c>
      <c r="E163" s="78" t="s">
        <v>30</v>
      </c>
      <c r="F163" s="80">
        <v>110</v>
      </c>
      <c r="G163" s="80">
        <v>0</v>
      </c>
      <c r="H163" s="80">
        <v>0</v>
      </c>
      <c r="I163" s="80">
        <v>110</v>
      </c>
      <c r="J163" s="80">
        <v>0</v>
      </c>
      <c r="K163" s="96" t="s">
        <v>96</v>
      </c>
    </row>
    <row r="164" spans="1:11" ht="38.25" x14ac:dyDescent="0.25">
      <c r="A164" s="77">
        <f t="shared" si="3"/>
        <v>30</v>
      </c>
      <c r="B164" s="78" t="s">
        <v>33</v>
      </c>
      <c r="C164" s="78" t="s">
        <v>87</v>
      </c>
      <c r="D164" s="78" t="s">
        <v>80</v>
      </c>
      <c r="E164" s="78" t="s">
        <v>30</v>
      </c>
      <c r="F164" s="89">
        <v>420</v>
      </c>
      <c r="G164" s="89">
        <v>0</v>
      </c>
      <c r="H164" s="90">
        <v>0</v>
      </c>
      <c r="I164" s="90">
        <v>420</v>
      </c>
      <c r="J164" s="90">
        <v>0</v>
      </c>
      <c r="K164" s="100" t="s">
        <v>93</v>
      </c>
    </row>
    <row r="165" spans="1:11" ht="38.25" x14ac:dyDescent="0.25">
      <c r="A165" s="77">
        <f t="shared" si="3"/>
        <v>31</v>
      </c>
      <c r="B165" s="78" t="s">
        <v>33</v>
      </c>
      <c r="C165" s="78" t="s">
        <v>87</v>
      </c>
      <c r="D165" s="78" t="s">
        <v>62</v>
      </c>
      <c r="E165" s="78" t="s">
        <v>30</v>
      </c>
      <c r="F165" s="101">
        <v>150</v>
      </c>
      <c r="G165" s="101">
        <v>0</v>
      </c>
      <c r="H165" s="101">
        <v>0</v>
      </c>
      <c r="I165" s="101">
        <v>150</v>
      </c>
      <c r="J165" s="102" t="s">
        <v>97</v>
      </c>
      <c r="K165" s="102" t="s">
        <v>98</v>
      </c>
    </row>
    <row r="166" spans="1:11" ht="25.5" x14ac:dyDescent="0.25">
      <c r="A166" s="77">
        <f t="shared" si="3"/>
        <v>32</v>
      </c>
      <c r="B166" s="78" t="s">
        <v>33</v>
      </c>
      <c r="C166" s="78" t="s">
        <v>87</v>
      </c>
      <c r="D166" s="78" t="s">
        <v>63</v>
      </c>
      <c r="E166" s="78" t="s">
        <v>30</v>
      </c>
      <c r="F166" s="101">
        <v>820.7</v>
      </c>
      <c r="G166" s="101">
        <v>0</v>
      </c>
      <c r="H166" s="101">
        <v>0</v>
      </c>
      <c r="I166" s="101">
        <v>820.7</v>
      </c>
      <c r="J166" s="102" t="s">
        <v>97</v>
      </c>
      <c r="K166" s="102" t="s">
        <v>98</v>
      </c>
    </row>
    <row r="167" spans="1:11" ht="51.75" customHeight="1" x14ac:dyDescent="0.25">
      <c r="A167" s="77">
        <f t="shared" si="3"/>
        <v>33</v>
      </c>
      <c r="B167" s="78" t="s">
        <v>33</v>
      </c>
      <c r="C167" s="78" t="s">
        <v>87</v>
      </c>
      <c r="D167" s="78" t="s">
        <v>32</v>
      </c>
      <c r="E167" s="78" t="s">
        <v>30</v>
      </c>
      <c r="F167" s="101">
        <v>803.5</v>
      </c>
      <c r="G167" s="101">
        <v>0</v>
      </c>
      <c r="H167" s="101">
        <v>0</v>
      </c>
      <c r="I167" s="101">
        <v>803.5</v>
      </c>
      <c r="J167" s="102" t="s">
        <v>97</v>
      </c>
      <c r="K167" s="102" t="s">
        <v>90</v>
      </c>
    </row>
    <row r="168" spans="1:11" ht="25.5" x14ac:dyDescent="0.25">
      <c r="A168" s="77">
        <f t="shared" si="3"/>
        <v>34</v>
      </c>
      <c r="B168" s="78" t="s">
        <v>33</v>
      </c>
      <c r="C168" s="78" t="s">
        <v>87</v>
      </c>
      <c r="D168" s="78" t="s">
        <v>81</v>
      </c>
      <c r="E168" s="78" t="s">
        <v>30</v>
      </c>
      <c r="F168" s="101">
        <v>215</v>
      </c>
      <c r="G168" s="101">
        <v>0</v>
      </c>
      <c r="H168" s="101">
        <v>0</v>
      </c>
      <c r="I168" s="101">
        <v>215</v>
      </c>
      <c r="J168" s="102" t="s">
        <v>97</v>
      </c>
      <c r="K168" s="102" t="s">
        <v>89</v>
      </c>
    </row>
    <row r="169" spans="1:11" ht="45" customHeight="1" x14ac:dyDescent="0.25">
      <c r="A169" s="77">
        <f t="shared" si="3"/>
        <v>35</v>
      </c>
      <c r="B169" s="78" t="s">
        <v>33</v>
      </c>
      <c r="C169" s="78" t="s">
        <v>87</v>
      </c>
      <c r="D169" s="78" t="s">
        <v>82</v>
      </c>
      <c r="E169" s="78" t="s">
        <v>30</v>
      </c>
      <c r="F169" s="101">
        <v>1215.5</v>
      </c>
      <c r="G169" s="101">
        <v>0</v>
      </c>
      <c r="H169" s="101">
        <v>0</v>
      </c>
      <c r="I169" s="101">
        <v>1215.5</v>
      </c>
      <c r="J169" s="102" t="s">
        <v>97</v>
      </c>
      <c r="K169" s="102" t="s">
        <v>91</v>
      </c>
    </row>
    <row r="170" spans="1:11" ht="48" customHeight="1" x14ac:dyDescent="0.25">
      <c r="A170" s="77">
        <f t="shared" si="3"/>
        <v>36</v>
      </c>
      <c r="B170" s="78" t="s">
        <v>33</v>
      </c>
      <c r="C170" s="78" t="s">
        <v>87</v>
      </c>
      <c r="D170" s="78" t="s">
        <v>65</v>
      </c>
      <c r="E170" s="78" t="s">
        <v>44</v>
      </c>
      <c r="F170" s="101">
        <v>44</v>
      </c>
      <c r="G170" s="101">
        <v>0</v>
      </c>
      <c r="H170" s="101">
        <v>0</v>
      </c>
      <c r="I170" s="101">
        <v>44</v>
      </c>
      <c r="J170" s="102" t="s">
        <v>97</v>
      </c>
      <c r="K170" s="102" t="s">
        <v>92</v>
      </c>
    </row>
    <row r="171" spans="1:11" ht="25.5" x14ac:dyDescent="0.25">
      <c r="A171" s="77">
        <f t="shared" si="3"/>
        <v>37</v>
      </c>
      <c r="B171" s="78" t="s">
        <v>33</v>
      </c>
      <c r="C171" s="78" t="s">
        <v>87</v>
      </c>
      <c r="D171" s="78" t="s">
        <v>66</v>
      </c>
      <c r="E171" s="78" t="s">
        <v>30</v>
      </c>
      <c r="F171" s="101">
        <v>108</v>
      </c>
      <c r="G171" s="101">
        <v>0</v>
      </c>
      <c r="H171" s="101">
        <v>0</v>
      </c>
      <c r="I171" s="101">
        <v>108</v>
      </c>
      <c r="J171" s="102" t="s">
        <v>97</v>
      </c>
      <c r="K171" s="102" t="s">
        <v>95</v>
      </c>
    </row>
    <row r="172" spans="1:11" ht="25.5" x14ac:dyDescent="0.25">
      <c r="A172" s="77">
        <f t="shared" si="3"/>
        <v>38</v>
      </c>
      <c r="B172" s="78" t="s">
        <v>33</v>
      </c>
      <c r="C172" s="78" t="s">
        <v>87</v>
      </c>
      <c r="D172" s="78" t="s">
        <v>84</v>
      </c>
      <c r="E172" s="78" t="s">
        <v>30</v>
      </c>
      <c r="F172" s="101">
        <v>270</v>
      </c>
      <c r="G172" s="101">
        <v>0</v>
      </c>
      <c r="H172" s="101">
        <v>0</v>
      </c>
      <c r="I172" s="101">
        <v>270</v>
      </c>
      <c r="J172" s="102" t="s">
        <v>97</v>
      </c>
      <c r="K172" s="102" t="s">
        <v>89</v>
      </c>
    </row>
    <row r="173" spans="1:11" ht="25.5" x14ac:dyDescent="0.25">
      <c r="A173" s="77">
        <f t="shared" si="3"/>
        <v>39</v>
      </c>
      <c r="B173" s="78" t="s">
        <v>33</v>
      </c>
      <c r="C173" s="78" t="s">
        <v>87</v>
      </c>
      <c r="D173" s="78" t="s">
        <v>85</v>
      </c>
      <c r="E173" s="78" t="s">
        <v>30</v>
      </c>
      <c r="F173" s="101">
        <v>216.3</v>
      </c>
      <c r="G173" s="101">
        <v>0</v>
      </c>
      <c r="H173" s="101">
        <v>0</v>
      </c>
      <c r="I173" s="101">
        <v>216.3</v>
      </c>
      <c r="J173" s="102" t="s">
        <v>97</v>
      </c>
      <c r="K173" s="102" t="s">
        <v>90</v>
      </c>
    </row>
    <row r="174" spans="1:11" ht="25.5" x14ac:dyDescent="0.25">
      <c r="A174" s="77">
        <f t="shared" si="3"/>
        <v>40</v>
      </c>
      <c r="B174" s="78" t="s">
        <v>33</v>
      </c>
      <c r="C174" s="78" t="s">
        <v>87</v>
      </c>
      <c r="D174" s="78" t="s">
        <v>86</v>
      </c>
      <c r="E174" s="78" t="s">
        <v>30</v>
      </c>
      <c r="F174" s="101">
        <v>196</v>
      </c>
      <c r="G174" s="101">
        <v>0</v>
      </c>
      <c r="H174" s="101">
        <v>0</v>
      </c>
      <c r="I174" s="101">
        <v>196</v>
      </c>
      <c r="J174" s="102" t="s">
        <v>97</v>
      </c>
      <c r="K174" s="102" t="s">
        <v>91</v>
      </c>
    </row>
    <row r="175" spans="1:11" x14ac:dyDescent="0.25">
      <c r="A175" s="148">
        <f t="shared" si="3"/>
        <v>41</v>
      </c>
      <c r="B175" s="149" t="s">
        <v>99</v>
      </c>
      <c r="C175" s="149" t="s">
        <v>111</v>
      </c>
      <c r="D175" s="149" t="s">
        <v>102</v>
      </c>
      <c r="E175" s="149" t="s">
        <v>30</v>
      </c>
      <c r="F175" s="153">
        <v>10760.5</v>
      </c>
      <c r="G175" s="153">
        <v>0</v>
      </c>
      <c r="H175" s="153">
        <v>0</v>
      </c>
      <c r="I175" s="153">
        <v>10760.5</v>
      </c>
      <c r="J175" s="153">
        <v>0</v>
      </c>
      <c r="K175" s="154" t="s">
        <v>113</v>
      </c>
    </row>
    <row r="176" spans="1:11" x14ac:dyDescent="0.25">
      <c r="A176" s="148">
        <f t="shared" si="3"/>
        <v>42</v>
      </c>
      <c r="B176" s="149" t="s">
        <v>99</v>
      </c>
      <c r="C176" s="149" t="s">
        <v>114</v>
      </c>
      <c r="D176" s="149" t="s">
        <v>105</v>
      </c>
      <c r="E176" s="149" t="s">
        <v>30</v>
      </c>
      <c r="F176" s="153">
        <v>160</v>
      </c>
      <c r="G176" s="153">
        <v>0</v>
      </c>
      <c r="H176" s="153">
        <v>0</v>
      </c>
      <c r="I176" s="153">
        <v>160</v>
      </c>
      <c r="J176" s="153">
        <v>0</v>
      </c>
      <c r="K176" s="154" t="s">
        <v>115</v>
      </c>
    </row>
    <row r="177" spans="1:11" x14ac:dyDescent="0.25">
      <c r="A177" s="148">
        <f t="shared" si="3"/>
        <v>43</v>
      </c>
      <c r="B177" s="149" t="s">
        <v>99</v>
      </c>
      <c r="C177" s="149" t="s">
        <v>116</v>
      </c>
      <c r="D177" s="149" t="s">
        <v>108</v>
      </c>
      <c r="E177" s="149" t="s">
        <v>30</v>
      </c>
      <c r="F177" s="153">
        <v>3600</v>
      </c>
      <c r="G177" s="153">
        <v>0</v>
      </c>
      <c r="H177" s="153">
        <v>0</v>
      </c>
      <c r="I177" s="153">
        <v>3600</v>
      </c>
      <c r="J177" s="153">
        <v>0</v>
      </c>
      <c r="K177" s="154" t="s">
        <v>115</v>
      </c>
    </row>
    <row r="178" spans="1:11" ht="25.5" x14ac:dyDescent="0.25">
      <c r="A178" s="148">
        <f t="shared" si="3"/>
        <v>44</v>
      </c>
      <c r="B178" s="149" t="s">
        <v>99</v>
      </c>
      <c r="C178" s="149" t="s">
        <v>117</v>
      </c>
      <c r="D178" s="149" t="s">
        <v>110</v>
      </c>
      <c r="E178" s="149" t="s">
        <v>30</v>
      </c>
      <c r="F178" s="153">
        <v>90</v>
      </c>
      <c r="G178" s="153">
        <v>0</v>
      </c>
      <c r="H178" s="153">
        <v>0</v>
      </c>
      <c r="I178" s="153">
        <v>90</v>
      </c>
      <c r="J178" s="153">
        <v>0</v>
      </c>
      <c r="K178" s="154" t="s">
        <v>115</v>
      </c>
    </row>
    <row r="179" spans="1:11" x14ac:dyDescent="0.25">
      <c r="A179" s="148">
        <f t="shared" si="3"/>
        <v>45</v>
      </c>
      <c r="B179" s="149" t="s">
        <v>99</v>
      </c>
      <c r="C179" s="149" t="s">
        <v>118</v>
      </c>
      <c r="D179" s="149" t="s">
        <v>101</v>
      </c>
      <c r="E179" s="149" t="s">
        <v>30</v>
      </c>
      <c r="F179" s="153">
        <v>350.2</v>
      </c>
      <c r="G179" s="153">
        <v>0</v>
      </c>
      <c r="H179" s="153">
        <v>0</v>
      </c>
      <c r="I179" s="153">
        <v>350.2</v>
      </c>
      <c r="J179" s="153">
        <v>0</v>
      </c>
      <c r="K179" s="154" t="s">
        <v>119</v>
      </c>
    </row>
    <row r="180" spans="1:11" ht="63.75" x14ac:dyDescent="0.25">
      <c r="A180" s="122">
        <f t="shared" si="3"/>
        <v>46</v>
      </c>
      <c r="B180" s="123" t="s">
        <v>120</v>
      </c>
      <c r="C180" s="126" t="s">
        <v>128</v>
      </c>
      <c r="D180" s="4" t="s">
        <v>121</v>
      </c>
      <c r="E180" s="127" t="s">
        <v>299</v>
      </c>
      <c r="F180" s="5">
        <v>3351.8</v>
      </c>
      <c r="G180" s="5">
        <v>0</v>
      </c>
      <c r="H180" s="5">
        <v>0</v>
      </c>
      <c r="I180" s="5">
        <v>3351.8</v>
      </c>
      <c r="J180" s="5">
        <v>0</v>
      </c>
      <c r="K180" s="4" t="s">
        <v>129</v>
      </c>
    </row>
    <row r="181" spans="1:11" ht="63.75" x14ac:dyDescent="0.25">
      <c r="A181" s="122">
        <f t="shared" si="3"/>
        <v>47</v>
      </c>
      <c r="B181" s="123" t="s">
        <v>120</v>
      </c>
      <c r="C181" s="4" t="s">
        <v>130</v>
      </c>
      <c r="D181" s="4" t="s">
        <v>122</v>
      </c>
      <c r="E181" s="127" t="s">
        <v>299</v>
      </c>
      <c r="F181" s="128">
        <v>4397.2</v>
      </c>
      <c r="G181" s="5">
        <v>0</v>
      </c>
      <c r="H181" s="5">
        <v>0</v>
      </c>
      <c r="I181" s="128">
        <v>4397.2</v>
      </c>
      <c r="J181" s="5">
        <v>0</v>
      </c>
      <c r="K181" s="4" t="s">
        <v>131</v>
      </c>
    </row>
    <row r="182" spans="1:11" ht="63.75" x14ac:dyDescent="0.25">
      <c r="A182" s="122">
        <f t="shared" si="3"/>
        <v>48</v>
      </c>
      <c r="B182" s="123" t="s">
        <v>120</v>
      </c>
      <c r="C182" s="4" t="s">
        <v>132</v>
      </c>
      <c r="D182" s="4" t="s">
        <v>122</v>
      </c>
      <c r="E182" s="127" t="s">
        <v>299</v>
      </c>
      <c r="F182" s="128">
        <v>58420.7</v>
      </c>
      <c r="G182" s="5">
        <v>0</v>
      </c>
      <c r="H182" s="5">
        <v>0</v>
      </c>
      <c r="I182" s="128">
        <v>58420.7</v>
      </c>
      <c r="J182" s="5">
        <v>0</v>
      </c>
      <c r="K182" s="4" t="s">
        <v>131</v>
      </c>
    </row>
    <row r="183" spans="1:11" ht="63.75" x14ac:dyDescent="0.25">
      <c r="A183" s="65">
        <f t="shared" si="3"/>
        <v>49</v>
      </c>
      <c r="B183" s="65" t="s">
        <v>136</v>
      </c>
      <c r="C183" s="66" t="s">
        <v>289</v>
      </c>
      <c r="D183" s="67" t="s">
        <v>102</v>
      </c>
      <c r="E183" s="68" t="s">
        <v>30</v>
      </c>
      <c r="F183" s="69">
        <v>15000</v>
      </c>
      <c r="G183" s="69">
        <v>0</v>
      </c>
      <c r="H183" s="70">
        <v>0</v>
      </c>
      <c r="I183" s="70">
        <v>15000</v>
      </c>
      <c r="J183" s="70">
        <v>0</v>
      </c>
      <c r="K183" s="71">
        <v>46569</v>
      </c>
    </row>
    <row r="184" spans="1:11" ht="63.75" x14ac:dyDescent="0.25">
      <c r="A184" s="65">
        <f>A183+1</f>
        <v>50</v>
      </c>
      <c r="B184" s="65" t="s">
        <v>136</v>
      </c>
      <c r="C184" s="66" t="s">
        <v>290</v>
      </c>
      <c r="D184" s="67" t="s">
        <v>105</v>
      </c>
      <c r="E184" s="68" t="s">
        <v>30</v>
      </c>
      <c r="F184" s="69">
        <v>255</v>
      </c>
      <c r="G184" s="69">
        <v>0</v>
      </c>
      <c r="H184" s="70">
        <v>0</v>
      </c>
      <c r="I184" s="70">
        <v>255</v>
      </c>
      <c r="J184" s="70">
        <v>0</v>
      </c>
      <c r="K184" s="71">
        <v>46692</v>
      </c>
    </row>
    <row r="185" spans="1:11" ht="89.25" x14ac:dyDescent="0.25">
      <c r="A185" s="129">
        <f>A184+1</f>
        <v>51</v>
      </c>
      <c r="B185" s="130" t="s">
        <v>137</v>
      </c>
      <c r="C185" s="139" t="s">
        <v>146</v>
      </c>
      <c r="D185" s="140" t="s">
        <v>138</v>
      </c>
      <c r="E185" s="141" t="s">
        <v>159</v>
      </c>
      <c r="F185" s="142">
        <v>54.6</v>
      </c>
      <c r="G185" s="143">
        <v>0</v>
      </c>
      <c r="H185" s="143">
        <v>0</v>
      </c>
      <c r="I185" s="142">
        <f>F185</f>
        <v>54.6</v>
      </c>
      <c r="J185" s="143">
        <v>0</v>
      </c>
      <c r="K185" s="144">
        <v>46722</v>
      </c>
    </row>
    <row r="186" spans="1:11" ht="89.25" x14ac:dyDescent="0.25">
      <c r="A186" s="129">
        <f t="shared" si="3"/>
        <v>52</v>
      </c>
      <c r="B186" s="130" t="s">
        <v>137</v>
      </c>
      <c r="C186" s="139" t="s">
        <v>146</v>
      </c>
      <c r="D186" s="140" t="s">
        <v>139</v>
      </c>
      <c r="E186" s="145" t="s">
        <v>159</v>
      </c>
      <c r="F186" s="142">
        <v>151.19999999999999</v>
      </c>
      <c r="G186" s="143">
        <v>0</v>
      </c>
      <c r="H186" s="143">
        <v>0</v>
      </c>
      <c r="I186" s="142">
        <f>F186</f>
        <v>151.19999999999999</v>
      </c>
      <c r="J186" s="143">
        <v>0</v>
      </c>
      <c r="K186" s="144">
        <v>46722</v>
      </c>
    </row>
    <row r="187" spans="1:11" ht="114.75" x14ac:dyDescent="0.25">
      <c r="A187" s="129">
        <f t="shared" si="3"/>
        <v>53</v>
      </c>
      <c r="B187" s="130" t="s">
        <v>137</v>
      </c>
      <c r="C187" s="146" t="s">
        <v>147</v>
      </c>
      <c r="D187" s="147" t="s">
        <v>141</v>
      </c>
      <c r="E187" s="145" t="s">
        <v>159</v>
      </c>
      <c r="F187" s="142">
        <v>441.8</v>
      </c>
      <c r="G187" s="143">
        <v>0</v>
      </c>
      <c r="H187" s="143">
        <v>0</v>
      </c>
      <c r="I187" s="142">
        <f>F187</f>
        <v>441.8</v>
      </c>
      <c r="J187" s="143">
        <v>0</v>
      </c>
      <c r="K187" s="144">
        <v>46447</v>
      </c>
    </row>
    <row r="188" spans="1:11" ht="89.25" x14ac:dyDescent="0.25">
      <c r="A188" s="129">
        <f t="shared" si="3"/>
        <v>54</v>
      </c>
      <c r="B188" s="130" t="s">
        <v>137</v>
      </c>
      <c r="C188" s="146" t="s">
        <v>147</v>
      </c>
      <c r="D188" s="147" t="s">
        <v>142</v>
      </c>
      <c r="E188" s="145" t="s">
        <v>159</v>
      </c>
      <c r="F188" s="142">
        <v>4.2</v>
      </c>
      <c r="G188" s="143">
        <v>0</v>
      </c>
      <c r="H188" s="143">
        <v>0</v>
      </c>
      <c r="I188" s="142">
        <f>F188</f>
        <v>4.2</v>
      </c>
      <c r="J188" s="143">
        <v>0</v>
      </c>
      <c r="K188" s="144">
        <v>46478</v>
      </c>
    </row>
    <row r="189" spans="1:11" ht="89.25" x14ac:dyDescent="0.25">
      <c r="A189" s="129">
        <f t="shared" si="3"/>
        <v>55</v>
      </c>
      <c r="B189" s="130" t="s">
        <v>137</v>
      </c>
      <c r="C189" s="146" t="s">
        <v>147</v>
      </c>
      <c r="D189" s="147" t="s">
        <v>143</v>
      </c>
      <c r="E189" s="145" t="s">
        <v>159</v>
      </c>
      <c r="F189" s="142">
        <v>0.7</v>
      </c>
      <c r="G189" s="143">
        <v>0</v>
      </c>
      <c r="H189" s="143">
        <v>0</v>
      </c>
      <c r="I189" s="142">
        <f>F189</f>
        <v>0.7</v>
      </c>
      <c r="J189" s="143">
        <v>0</v>
      </c>
      <c r="K189" s="144">
        <v>46478</v>
      </c>
    </row>
    <row r="190" spans="1:11" ht="38.25" x14ac:dyDescent="0.25">
      <c r="A190" s="13">
        <f t="shared" si="3"/>
        <v>56</v>
      </c>
      <c r="B190" s="21" t="s">
        <v>151</v>
      </c>
      <c r="C190" s="22" t="s">
        <v>160</v>
      </c>
      <c r="D190" s="22" t="s">
        <v>102</v>
      </c>
      <c r="E190" s="28" t="s">
        <v>159</v>
      </c>
      <c r="F190" s="23">
        <v>17500</v>
      </c>
      <c r="G190" s="23">
        <v>0</v>
      </c>
      <c r="H190" s="23">
        <v>0</v>
      </c>
      <c r="I190" s="23">
        <v>17500</v>
      </c>
      <c r="J190" s="23">
        <v>0</v>
      </c>
      <c r="K190" s="22" t="s">
        <v>161</v>
      </c>
    </row>
    <row r="191" spans="1:11" ht="38.25" x14ac:dyDescent="0.25">
      <c r="A191" s="13">
        <f t="shared" si="3"/>
        <v>57</v>
      </c>
      <c r="B191" s="24" t="s">
        <v>151</v>
      </c>
      <c r="C191" s="25" t="s">
        <v>162</v>
      </c>
      <c r="D191" s="25" t="s">
        <v>105</v>
      </c>
      <c r="E191" s="28" t="s">
        <v>159</v>
      </c>
      <c r="F191" s="26">
        <v>310</v>
      </c>
      <c r="G191" s="26">
        <v>0</v>
      </c>
      <c r="H191" s="26">
        <v>0</v>
      </c>
      <c r="I191" s="26">
        <v>310</v>
      </c>
      <c r="J191" s="26">
        <v>0</v>
      </c>
      <c r="K191" s="25" t="s">
        <v>115</v>
      </c>
    </row>
    <row r="192" spans="1:11" ht="38.25" x14ac:dyDescent="0.25">
      <c r="A192" s="13">
        <f t="shared" si="3"/>
        <v>58</v>
      </c>
      <c r="B192" s="24" t="s">
        <v>151</v>
      </c>
      <c r="C192" s="25" t="s">
        <v>163</v>
      </c>
      <c r="D192" s="25" t="s">
        <v>108</v>
      </c>
      <c r="E192" s="28" t="s">
        <v>159</v>
      </c>
      <c r="F192" s="26">
        <v>4600</v>
      </c>
      <c r="G192" s="26">
        <v>0</v>
      </c>
      <c r="H192" s="26">
        <v>0</v>
      </c>
      <c r="I192" s="26">
        <v>4600</v>
      </c>
      <c r="J192" s="26">
        <v>0</v>
      </c>
      <c r="K192" s="25" t="s">
        <v>115</v>
      </c>
    </row>
    <row r="193" spans="1:11" ht="38.25" x14ac:dyDescent="0.25">
      <c r="A193" s="13">
        <f t="shared" si="3"/>
        <v>59</v>
      </c>
      <c r="B193" s="24" t="s">
        <v>151</v>
      </c>
      <c r="C193" s="25" t="s">
        <v>164</v>
      </c>
      <c r="D193" s="25" t="s">
        <v>110</v>
      </c>
      <c r="E193" s="28" t="s">
        <v>159</v>
      </c>
      <c r="F193" s="26">
        <v>139.6</v>
      </c>
      <c r="G193" s="26">
        <v>0</v>
      </c>
      <c r="H193" s="26">
        <v>0</v>
      </c>
      <c r="I193" s="26">
        <v>139.6</v>
      </c>
      <c r="J193" s="26">
        <v>0</v>
      </c>
      <c r="K193" s="25" t="s">
        <v>115</v>
      </c>
    </row>
    <row r="194" spans="1:11" ht="38.25" x14ac:dyDescent="0.25">
      <c r="A194" s="13">
        <f t="shared" si="3"/>
        <v>60</v>
      </c>
      <c r="B194" s="24" t="s">
        <v>151</v>
      </c>
      <c r="C194" s="25" t="s">
        <v>165</v>
      </c>
      <c r="D194" s="25" t="s">
        <v>101</v>
      </c>
      <c r="E194" s="28" t="s">
        <v>159</v>
      </c>
      <c r="F194" s="26">
        <v>87.6</v>
      </c>
      <c r="G194" s="26">
        <v>0</v>
      </c>
      <c r="H194" s="26">
        <v>0</v>
      </c>
      <c r="I194" s="26">
        <v>87.6</v>
      </c>
      <c r="J194" s="26">
        <v>0</v>
      </c>
      <c r="K194" s="25" t="s">
        <v>158</v>
      </c>
    </row>
    <row r="195" spans="1:11" ht="63.75" x14ac:dyDescent="0.25">
      <c r="A195" s="29">
        <f t="shared" si="3"/>
        <v>61</v>
      </c>
      <c r="B195" s="37" t="s">
        <v>166</v>
      </c>
      <c r="C195" s="38" t="s">
        <v>173</v>
      </c>
      <c r="D195" s="38" t="s">
        <v>169</v>
      </c>
      <c r="E195" s="38" t="s">
        <v>30</v>
      </c>
      <c r="F195" s="39">
        <v>1338.3</v>
      </c>
      <c r="G195" s="39">
        <v>0</v>
      </c>
      <c r="H195" s="39">
        <v>0</v>
      </c>
      <c r="I195" s="39">
        <v>1338.3</v>
      </c>
      <c r="J195" s="39">
        <v>0</v>
      </c>
      <c r="K195" s="38" t="s">
        <v>174</v>
      </c>
    </row>
    <row r="196" spans="1:11" ht="25.5" x14ac:dyDescent="0.25">
      <c r="A196" s="29">
        <f t="shared" si="3"/>
        <v>62</v>
      </c>
      <c r="B196" s="40" t="s">
        <v>166</v>
      </c>
      <c r="C196" s="41" t="s">
        <v>175</v>
      </c>
      <c r="D196" s="42" t="s">
        <v>167</v>
      </c>
      <c r="E196" s="38" t="s">
        <v>30</v>
      </c>
      <c r="F196" s="43">
        <v>265.66000000000003</v>
      </c>
      <c r="G196" s="43">
        <v>0</v>
      </c>
      <c r="H196" s="43">
        <v>0</v>
      </c>
      <c r="I196" s="43">
        <v>265.66000000000003</v>
      </c>
      <c r="J196" s="43">
        <v>0</v>
      </c>
      <c r="K196" s="41" t="s">
        <v>176</v>
      </c>
    </row>
    <row r="197" spans="1:11" ht="63.75" x14ac:dyDescent="0.25">
      <c r="A197" s="121">
        <f t="shared" si="3"/>
        <v>63</v>
      </c>
      <c r="B197" s="112" t="s">
        <v>177</v>
      </c>
      <c r="C197" s="103" t="s">
        <v>230</v>
      </c>
      <c r="D197" s="105" t="s">
        <v>231</v>
      </c>
      <c r="E197" s="105" t="s">
        <v>299</v>
      </c>
      <c r="F197" s="107">
        <f>3120000/1000</f>
        <v>3120</v>
      </c>
      <c r="G197" s="107"/>
      <c r="H197" s="107"/>
      <c r="I197" s="107">
        <f t="shared" ref="I197:I215" si="4">F197</f>
        <v>3120</v>
      </c>
      <c r="J197" s="105"/>
      <c r="K197" s="105" t="s">
        <v>232</v>
      </c>
    </row>
    <row r="198" spans="1:11" ht="63.75" x14ac:dyDescent="0.25">
      <c r="A198" s="121">
        <f t="shared" si="3"/>
        <v>64</v>
      </c>
      <c r="B198" s="118" t="s">
        <v>177</v>
      </c>
      <c r="C198" s="103" t="s">
        <v>233</v>
      </c>
      <c r="D198" s="105" t="s">
        <v>234</v>
      </c>
      <c r="E198" s="105" t="s">
        <v>299</v>
      </c>
      <c r="F198" s="107">
        <f>15000000/1000</f>
        <v>15000</v>
      </c>
      <c r="G198" s="107"/>
      <c r="H198" s="107"/>
      <c r="I198" s="107">
        <f t="shared" si="4"/>
        <v>15000</v>
      </c>
      <c r="J198" s="105"/>
      <c r="K198" s="105" t="s">
        <v>232</v>
      </c>
    </row>
    <row r="199" spans="1:11" ht="63.75" x14ac:dyDescent="0.25">
      <c r="A199" s="121">
        <f t="shared" si="3"/>
        <v>65</v>
      </c>
      <c r="B199" s="118" t="s">
        <v>177</v>
      </c>
      <c r="C199" s="103" t="s">
        <v>235</v>
      </c>
      <c r="D199" s="105" t="s">
        <v>236</v>
      </c>
      <c r="E199" s="105" t="s">
        <v>299</v>
      </c>
      <c r="F199" s="107">
        <f>9999831.58/1000</f>
        <v>9999.83158</v>
      </c>
      <c r="G199" s="107"/>
      <c r="H199" s="107"/>
      <c r="I199" s="107">
        <f t="shared" si="4"/>
        <v>9999.83158</v>
      </c>
      <c r="J199" s="105"/>
      <c r="K199" s="105" t="s">
        <v>232</v>
      </c>
    </row>
    <row r="200" spans="1:11" ht="63.75" x14ac:dyDescent="0.25">
      <c r="A200" s="121">
        <f t="shared" si="3"/>
        <v>66</v>
      </c>
      <c r="B200" s="118" t="s">
        <v>177</v>
      </c>
      <c r="C200" s="103" t="s">
        <v>237</v>
      </c>
      <c r="D200" s="105" t="s">
        <v>238</v>
      </c>
      <c r="E200" s="105" t="s">
        <v>299</v>
      </c>
      <c r="F200" s="107">
        <f>2000000/1000</f>
        <v>2000</v>
      </c>
      <c r="G200" s="107"/>
      <c r="H200" s="107"/>
      <c r="I200" s="107">
        <f t="shared" si="4"/>
        <v>2000</v>
      </c>
      <c r="J200" s="105"/>
      <c r="K200" s="105" t="s">
        <v>232</v>
      </c>
    </row>
    <row r="201" spans="1:11" ht="63.75" x14ac:dyDescent="0.25">
      <c r="A201" s="121">
        <f t="shared" ref="A201:A215" si="5">A200+1</f>
        <v>67</v>
      </c>
      <c r="B201" s="118" t="s">
        <v>177</v>
      </c>
      <c r="C201" s="103" t="s">
        <v>239</v>
      </c>
      <c r="D201" s="105" t="s">
        <v>240</v>
      </c>
      <c r="E201" s="105" t="s">
        <v>299</v>
      </c>
      <c r="F201" s="107">
        <f>1800000/1000</f>
        <v>1800</v>
      </c>
      <c r="G201" s="107"/>
      <c r="H201" s="107"/>
      <c r="I201" s="107">
        <f t="shared" si="4"/>
        <v>1800</v>
      </c>
      <c r="J201" s="105"/>
      <c r="K201" s="105" t="s">
        <v>232</v>
      </c>
    </row>
    <row r="202" spans="1:11" ht="63.75" x14ac:dyDescent="0.25">
      <c r="A202" s="121">
        <f t="shared" si="5"/>
        <v>68</v>
      </c>
      <c r="B202" s="118" t="s">
        <v>177</v>
      </c>
      <c r="C202" s="103" t="s">
        <v>243</v>
      </c>
      <c r="D202" s="105" t="s">
        <v>244</v>
      </c>
      <c r="E202" s="105" t="s">
        <v>299</v>
      </c>
      <c r="F202" s="107">
        <f>10500000/1000</f>
        <v>10500</v>
      </c>
      <c r="G202" s="107"/>
      <c r="H202" s="107"/>
      <c r="I202" s="107">
        <f t="shared" si="4"/>
        <v>10500</v>
      </c>
      <c r="J202" s="105"/>
      <c r="K202" s="105" t="s">
        <v>309</v>
      </c>
    </row>
    <row r="203" spans="1:11" ht="63.75" x14ac:dyDescent="0.25">
      <c r="A203" s="121">
        <f t="shared" si="5"/>
        <v>69</v>
      </c>
      <c r="B203" s="118" t="s">
        <v>177</v>
      </c>
      <c r="C203" s="103" t="s">
        <v>245</v>
      </c>
      <c r="D203" s="105" t="s">
        <v>246</v>
      </c>
      <c r="E203" s="105" t="s">
        <v>299</v>
      </c>
      <c r="F203" s="107">
        <f>20000000/1000</f>
        <v>20000</v>
      </c>
      <c r="G203" s="107"/>
      <c r="H203" s="107"/>
      <c r="I203" s="107">
        <f t="shared" si="4"/>
        <v>20000</v>
      </c>
      <c r="J203" s="105"/>
      <c r="K203" s="105" t="s">
        <v>309</v>
      </c>
    </row>
    <row r="204" spans="1:11" ht="63.75" x14ac:dyDescent="0.25">
      <c r="A204" s="121">
        <f t="shared" si="5"/>
        <v>70</v>
      </c>
      <c r="B204" s="118" t="s">
        <v>177</v>
      </c>
      <c r="C204" s="103" t="s">
        <v>247</v>
      </c>
      <c r="D204" s="105" t="s">
        <v>248</v>
      </c>
      <c r="E204" s="105" t="s">
        <v>299</v>
      </c>
      <c r="F204" s="107">
        <f>19000000/1000</f>
        <v>19000</v>
      </c>
      <c r="G204" s="107"/>
      <c r="H204" s="107"/>
      <c r="I204" s="107">
        <f t="shared" si="4"/>
        <v>19000</v>
      </c>
      <c r="J204" s="105"/>
      <c r="K204" s="105" t="s">
        <v>232</v>
      </c>
    </row>
    <row r="205" spans="1:11" ht="63.75" x14ac:dyDescent="0.25">
      <c r="A205" s="121">
        <f t="shared" si="5"/>
        <v>71</v>
      </c>
      <c r="B205" s="118" t="s">
        <v>177</v>
      </c>
      <c r="C205" s="103" t="s">
        <v>249</v>
      </c>
      <c r="D205" s="105" t="s">
        <v>250</v>
      </c>
      <c r="E205" s="105" t="s">
        <v>299</v>
      </c>
      <c r="F205" s="107">
        <f>4000000/1000</f>
        <v>4000</v>
      </c>
      <c r="G205" s="107"/>
      <c r="H205" s="107"/>
      <c r="I205" s="107">
        <f t="shared" si="4"/>
        <v>4000</v>
      </c>
      <c r="J205" s="105"/>
      <c r="K205" s="105" t="s">
        <v>232</v>
      </c>
    </row>
    <row r="206" spans="1:11" ht="63.75" x14ac:dyDescent="0.25">
      <c r="A206" s="121">
        <f t="shared" si="5"/>
        <v>72</v>
      </c>
      <c r="B206" s="118" t="s">
        <v>177</v>
      </c>
      <c r="C206" s="103" t="s">
        <v>253</v>
      </c>
      <c r="D206" s="105" t="s">
        <v>254</v>
      </c>
      <c r="E206" s="105" t="s">
        <v>299</v>
      </c>
      <c r="F206" s="107">
        <f>4356200/1000</f>
        <v>4356.2</v>
      </c>
      <c r="G206" s="107"/>
      <c r="H206" s="107"/>
      <c r="I206" s="107">
        <f t="shared" si="4"/>
        <v>4356.2</v>
      </c>
      <c r="J206" s="105"/>
      <c r="K206" s="105" t="s">
        <v>310</v>
      </c>
    </row>
    <row r="207" spans="1:11" ht="63.75" x14ac:dyDescent="0.25">
      <c r="A207" s="121">
        <f t="shared" si="5"/>
        <v>73</v>
      </c>
      <c r="B207" s="118" t="s">
        <v>177</v>
      </c>
      <c r="C207" s="103" t="s">
        <v>255</v>
      </c>
      <c r="D207" s="105" t="s">
        <v>256</v>
      </c>
      <c r="E207" s="105" t="s">
        <v>299</v>
      </c>
      <c r="F207" s="107">
        <f>2174000/1000</f>
        <v>2174</v>
      </c>
      <c r="G207" s="107"/>
      <c r="H207" s="107"/>
      <c r="I207" s="107">
        <f t="shared" si="4"/>
        <v>2174</v>
      </c>
      <c r="J207" s="105"/>
      <c r="K207" s="105" t="s">
        <v>310</v>
      </c>
    </row>
    <row r="208" spans="1:11" ht="63.75" x14ac:dyDescent="0.25">
      <c r="A208" s="121">
        <f t="shared" si="5"/>
        <v>74</v>
      </c>
      <c r="B208" s="118" t="s">
        <v>177</v>
      </c>
      <c r="C208" s="103" t="s">
        <v>257</v>
      </c>
      <c r="D208" s="105" t="s">
        <v>258</v>
      </c>
      <c r="E208" s="105" t="s">
        <v>299</v>
      </c>
      <c r="F208" s="107">
        <f>2000000/1000</f>
        <v>2000</v>
      </c>
      <c r="G208" s="107"/>
      <c r="H208" s="107"/>
      <c r="I208" s="107">
        <f t="shared" si="4"/>
        <v>2000</v>
      </c>
      <c r="J208" s="105"/>
      <c r="K208" s="105" t="s">
        <v>232</v>
      </c>
    </row>
    <row r="209" spans="1:11" ht="63.75" x14ac:dyDescent="0.25">
      <c r="A209" s="121">
        <f t="shared" si="5"/>
        <v>75</v>
      </c>
      <c r="B209" s="118" t="s">
        <v>177</v>
      </c>
      <c r="C209" s="103" t="s">
        <v>259</v>
      </c>
      <c r="D209" s="105" t="s">
        <v>260</v>
      </c>
      <c r="E209" s="105" t="s">
        <v>299</v>
      </c>
      <c r="F209" s="107">
        <f>3335200/1000</f>
        <v>3335.2</v>
      </c>
      <c r="G209" s="107"/>
      <c r="H209" s="107"/>
      <c r="I209" s="107">
        <f t="shared" si="4"/>
        <v>3335.2</v>
      </c>
      <c r="J209" s="105"/>
      <c r="K209" s="105" t="s">
        <v>310</v>
      </c>
    </row>
    <row r="210" spans="1:11" ht="63.75" x14ac:dyDescent="0.25">
      <c r="A210" s="121">
        <f t="shared" si="5"/>
        <v>76</v>
      </c>
      <c r="B210" s="118" t="s">
        <v>177</v>
      </c>
      <c r="C210" s="103" t="s">
        <v>270</v>
      </c>
      <c r="D210" s="105" t="s">
        <v>271</v>
      </c>
      <c r="E210" s="105" t="s">
        <v>299</v>
      </c>
      <c r="F210" s="107">
        <f>8223200/1000</f>
        <v>8223.2000000000007</v>
      </c>
      <c r="G210" s="107"/>
      <c r="H210" s="107"/>
      <c r="I210" s="107">
        <f t="shared" si="4"/>
        <v>8223.2000000000007</v>
      </c>
      <c r="J210" s="105"/>
      <c r="K210" s="105" t="s">
        <v>310</v>
      </c>
    </row>
    <row r="211" spans="1:11" ht="63.75" x14ac:dyDescent="0.25">
      <c r="A211" s="121">
        <f t="shared" si="5"/>
        <v>77</v>
      </c>
      <c r="B211" s="118" t="s">
        <v>177</v>
      </c>
      <c r="C211" s="103" t="s">
        <v>261</v>
      </c>
      <c r="D211" s="105" t="s">
        <v>262</v>
      </c>
      <c r="E211" s="105" t="s">
        <v>299</v>
      </c>
      <c r="F211" s="107">
        <f>2185000/1000</f>
        <v>2185</v>
      </c>
      <c r="G211" s="107"/>
      <c r="H211" s="107"/>
      <c r="I211" s="107">
        <f t="shared" si="4"/>
        <v>2185</v>
      </c>
      <c r="J211" s="105"/>
      <c r="K211" s="105" t="s">
        <v>310</v>
      </c>
    </row>
    <row r="212" spans="1:11" ht="63.75" x14ac:dyDescent="0.25">
      <c r="A212" s="121">
        <f t="shared" si="5"/>
        <v>78</v>
      </c>
      <c r="B212" s="118" t="s">
        <v>177</v>
      </c>
      <c r="C212" s="103" t="s">
        <v>266</v>
      </c>
      <c r="D212" s="105" t="s">
        <v>267</v>
      </c>
      <c r="E212" s="105" t="s">
        <v>299</v>
      </c>
      <c r="F212" s="107">
        <f>7000000/1000</f>
        <v>7000</v>
      </c>
      <c r="G212" s="107"/>
      <c r="H212" s="107"/>
      <c r="I212" s="107">
        <f t="shared" si="4"/>
        <v>7000</v>
      </c>
      <c r="J212" s="105"/>
      <c r="K212" s="105" t="s">
        <v>232</v>
      </c>
    </row>
    <row r="213" spans="1:11" ht="63.75" x14ac:dyDescent="0.25">
      <c r="A213" s="121">
        <f t="shared" si="5"/>
        <v>79</v>
      </c>
      <c r="B213" s="118" t="s">
        <v>177</v>
      </c>
      <c r="C213" s="103" t="s">
        <v>263</v>
      </c>
      <c r="D213" s="105" t="s">
        <v>264</v>
      </c>
      <c r="E213" s="105" t="s">
        <v>299</v>
      </c>
      <c r="F213" s="107">
        <f>5000000/1000</f>
        <v>5000</v>
      </c>
      <c r="G213" s="107"/>
      <c r="H213" s="107"/>
      <c r="I213" s="107">
        <f t="shared" si="4"/>
        <v>5000</v>
      </c>
      <c r="J213" s="105"/>
      <c r="K213" s="105" t="s">
        <v>309</v>
      </c>
    </row>
    <row r="214" spans="1:11" ht="63.75" x14ac:dyDescent="0.25">
      <c r="A214" s="121">
        <f t="shared" si="5"/>
        <v>80</v>
      </c>
      <c r="B214" s="118" t="s">
        <v>177</v>
      </c>
      <c r="C214" s="103" t="s">
        <v>265</v>
      </c>
      <c r="D214" s="105" t="s">
        <v>250</v>
      </c>
      <c r="E214" s="105" t="s">
        <v>299</v>
      </c>
      <c r="F214" s="107">
        <f>3000000/1000</f>
        <v>3000</v>
      </c>
      <c r="G214" s="107"/>
      <c r="H214" s="107"/>
      <c r="I214" s="107">
        <f t="shared" si="4"/>
        <v>3000</v>
      </c>
      <c r="J214" s="105"/>
      <c r="K214" s="105" t="s">
        <v>309</v>
      </c>
    </row>
    <row r="215" spans="1:11" ht="63.75" x14ac:dyDescent="0.25">
      <c r="A215" s="121">
        <f t="shared" si="5"/>
        <v>81</v>
      </c>
      <c r="B215" s="118" t="s">
        <v>177</v>
      </c>
      <c r="C215" s="103" t="s">
        <v>268</v>
      </c>
      <c r="D215" s="105" t="s">
        <v>269</v>
      </c>
      <c r="E215" s="105" t="s">
        <v>299</v>
      </c>
      <c r="F215" s="107">
        <f>1321200/1000</f>
        <v>1321.2</v>
      </c>
      <c r="G215" s="107"/>
      <c r="H215" s="107"/>
      <c r="I215" s="107">
        <f t="shared" si="4"/>
        <v>1321.2</v>
      </c>
      <c r="J215" s="105"/>
      <c r="K215" s="105" t="s">
        <v>232</v>
      </c>
    </row>
    <row r="216" spans="1:11" ht="51" x14ac:dyDescent="0.25">
      <c r="A216" s="163">
        <f>A215+1</f>
        <v>82</v>
      </c>
      <c r="B216" s="44" t="s">
        <v>280</v>
      </c>
      <c r="C216" s="45" t="s">
        <v>281</v>
      </c>
      <c r="D216" s="46" t="s">
        <v>282</v>
      </c>
      <c r="E216" s="46" t="s">
        <v>30</v>
      </c>
      <c r="F216" s="47">
        <v>489.17</v>
      </c>
      <c r="G216" s="47">
        <v>0</v>
      </c>
      <c r="H216" s="47">
        <v>0</v>
      </c>
      <c r="I216" s="47">
        <v>489.17</v>
      </c>
      <c r="J216" s="47">
        <v>0</v>
      </c>
      <c r="K216" s="48">
        <v>46478</v>
      </c>
    </row>
    <row r="217" spans="1:11" ht="51" x14ac:dyDescent="0.25">
      <c r="A217" s="163">
        <f>A216+1</f>
        <v>83</v>
      </c>
      <c r="B217" s="44" t="s">
        <v>280</v>
      </c>
      <c r="C217" s="45" t="s">
        <v>293</v>
      </c>
      <c r="D217" s="46" t="s">
        <v>294</v>
      </c>
      <c r="E217" s="46" t="s">
        <v>30</v>
      </c>
      <c r="F217" s="47">
        <v>1981.8</v>
      </c>
      <c r="G217" s="47">
        <v>0</v>
      </c>
      <c r="H217" s="47">
        <v>0</v>
      </c>
      <c r="I217" s="47">
        <v>1981.8</v>
      </c>
      <c r="J217" s="47">
        <v>0</v>
      </c>
      <c r="K217" s="48">
        <v>46569</v>
      </c>
    </row>
    <row r="218" spans="1:11" ht="63.75" x14ac:dyDescent="0.25">
      <c r="A218" s="53">
        <f>A217+1</f>
        <v>84</v>
      </c>
      <c r="B218" s="54" t="s">
        <v>276</v>
      </c>
      <c r="C218" s="55">
        <v>2.8386220027208601E+35</v>
      </c>
      <c r="D218" s="56" t="s">
        <v>279</v>
      </c>
      <c r="E218" s="56" t="s">
        <v>30</v>
      </c>
      <c r="F218" s="57">
        <v>17078.330000000002</v>
      </c>
      <c r="G218" s="57">
        <v>0</v>
      </c>
      <c r="H218" s="57">
        <v>0</v>
      </c>
      <c r="I218" s="57">
        <v>17078.330000000002</v>
      </c>
      <c r="J218" s="57">
        <v>0</v>
      </c>
      <c r="K218" s="58" t="s">
        <v>295</v>
      </c>
    </row>
    <row r="219" spans="1:11" ht="59.25" customHeight="1" x14ac:dyDescent="0.25">
      <c r="A219" s="187" t="s">
        <v>0</v>
      </c>
      <c r="B219" s="188"/>
      <c r="C219" s="188"/>
      <c r="D219" s="189"/>
      <c r="E219" s="190"/>
      <c r="F219" s="191">
        <f>SUM(F135:F218)</f>
        <v>279636.99158000009</v>
      </c>
      <c r="G219" s="191">
        <f>SUM(G135:G218)</f>
        <v>0</v>
      </c>
      <c r="H219" s="191">
        <f>SUM(H135:H218)</f>
        <v>0</v>
      </c>
      <c r="I219" s="191">
        <f>SUM(I135:I218)</f>
        <v>279636.99158000009</v>
      </c>
      <c r="J219" s="49"/>
      <c r="K219" s="50"/>
    </row>
    <row r="220" spans="1:11" ht="27.75" customHeight="1" x14ac:dyDescent="0.25">
      <c r="A220" s="7"/>
      <c r="B220" s="7"/>
      <c r="C220" s="7"/>
      <c r="D220" s="7"/>
      <c r="E220" s="7"/>
      <c r="F220" s="8"/>
      <c r="G220" s="8"/>
      <c r="H220" s="8"/>
      <c r="I220" s="8"/>
      <c r="J220" s="8"/>
      <c r="K220" s="9"/>
    </row>
    <row r="222" spans="1:11" ht="40.5" customHeight="1" x14ac:dyDescent="0.25">
      <c r="A222" s="186"/>
      <c r="B222" s="186"/>
      <c r="C222" s="186"/>
      <c r="D222" s="186"/>
      <c r="E222" s="186"/>
      <c r="F222" s="186"/>
      <c r="G222" s="186"/>
      <c r="H222" s="186"/>
      <c r="I222" s="186"/>
      <c r="J222" s="186"/>
      <c r="K222" s="186"/>
    </row>
    <row r="223" spans="1:11" x14ac:dyDescent="0.25">
      <c r="B223" s="73"/>
      <c r="C223" s="74"/>
      <c r="D223" s="73"/>
      <c r="E223" s="73"/>
      <c r="F223" s="75"/>
      <c r="G223" s="75"/>
      <c r="H223" s="75"/>
      <c r="I223" s="75"/>
      <c r="J223" s="75"/>
      <c r="K223" s="72"/>
    </row>
    <row r="225" spans="4:5" x14ac:dyDescent="0.25">
      <c r="D225" s="73"/>
      <c r="E225" s="76"/>
    </row>
  </sheetData>
  <mergeCells count="18">
    <mergeCell ref="A222:K222"/>
    <mergeCell ref="A45:D45"/>
    <mergeCell ref="E3:E5"/>
    <mergeCell ref="J4:J5"/>
    <mergeCell ref="A219:D219"/>
    <mergeCell ref="A134:D134"/>
    <mergeCell ref="A1:K1"/>
    <mergeCell ref="C4:C5"/>
    <mergeCell ref="D4:D5"/>
    <mergeCell ref="G4:G5"/>
    <mergeCell ref="B3:B5"/>
    <mergeCell ref="F3:F5"/>
    <mergeCell ref="G3:J3"/>
    <mergeCell ref="H4:I4"/>
    <mergeCell ref="A2:K2"/>
    <mergeCell ref="A3:A5"/>
    <mergeCell ref="K3:K5"/>
    <mergeCell ref="C3:D3"/>
  </mergeCells>
  <pageMargins left="0.25" right="0.25" top="0.75" bottom="0.75" header="0.3" footer="0.3"/>
  <pageSetup paperSize="9" scale="63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по 44-ФЗ</vt:lpstr>
      <vt:lpstr>'Форма по 44-ФЗ'!Заголовки_для_печати</vt:lpstr>
      <vt:lpstr>'Форма по 44-ФЗ'!Область_печати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Наталья Борисовна</dc:creator>
  <cp:lastModifiedBy>Боярищева Татьяна Федоровна</cp:lastModifiedBy>
  <cp:lastPrinted>2026-07-17T04:24:11Z</cp:lastPrinted>
  <dcterms:created xsi:type="dcterms:W3CDTF">2024-01-29T06:12:55Z</dcterms:created>
  <dcterms:modified xsi:type="dcterms:W3CDTF">2026-07-17T04:26:16Z</dcterms:modified>
</cp:coreProperties>
</file>